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'поступления'!$A$1:$GE$54</definedName>
    <definedName name="_xlnm.Print_Area" localSheetId="0">'ПФХД стр 1_3'!#REF!</definedName>
    <definedName name="_xlnm.Print_Area" localSheetId="1">'ПФХД стр 4_5'!$A$3:$DB$19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'стр.25'!$A$1:$J$15</definedName>
    <definedName name="_xlnm.Print_Area" localSheetId="12">'стр.26'!$A$1:$K$14</definedName>
    <definedName name="_xlnm.Print_Area" localSheetId="5">'стр.6_7'!$A$3:$I$22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<sst xmlns="http://schemas.openxmlformats.org/spreadsheetml/2006/main" count="1746" uniqueCount="565">
  <si>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</si>
  <si>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</si>
  <si>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</si>
  <si>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</si>
  <si>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</si>
  <si>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</si>
  <si>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</si>
  <si>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</si>
  <si>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</si>
  <si>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</si>
  <si>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</si>
  <si>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</si>
  <si>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</si>
  <si>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</si>
  <si>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</si>
  <si>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</si>
  <si>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</si>
  <si>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</si>
  <si>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</si>
  <si>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</si>
  <si>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</si>
  <si>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</si>
  <si>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</si>
  <si>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</si>
  <si>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</si>
  <si>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</si>
  <si>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</si>
  <si>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</si>
  <si>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</si>
  <si>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</si>
  <si>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</si>
  <si>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</si>
  <si>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</si>
  <si>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</si>
  <si>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</si>
  <si>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</si>
  <si>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</si>
  <si>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</si>
  <si>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</si>
  <si>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</si>
  <si>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</si>
  <si>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</si>
  <si>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</si>
  <si>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</si>
  <si>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</si>
  <si>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</si>
  <si>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</si>
  <si>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</si>
  <si>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</si>
  <si>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</si>
  <si>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</si>
  <si>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</si>
  <si>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</si>
  <si>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</si>
  <si>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</si>
  <si>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</si>
  <si>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</si>
  <si>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</si>
  <si>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</si>
  <si>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</si>
  <si>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</si>
  <si>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</si>
  <si>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</si>
  <si>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</si>
  <si>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</si>
  <si>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</si>
  <si>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</si>
  <si>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</si>
  <si>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</si>
  <si>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</si>
  <si>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</si>
  <si>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</si>
  <si>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</si>
  <si>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</si>
  <si>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</si>
  <si>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</si>
  <si>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</si>
  <si>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</si>
  <si>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</si>
  <si>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</si>
  <si>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</si>
  <si>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</si>
  <si>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</si>
  <si>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</si>
  <si>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</si>
  <si>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</si>
  <si>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</si>
  <si>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</si>
  <si>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</si>
  <si>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</si>
  <si>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</si>
  <si>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</si>
  <si>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</si>
  <si>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</si>
  <si>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</si>
  <si>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</si>
  <si>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</si>
  <si>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</si>
  <si>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</si>
  <si>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</si>
  <si>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</si>
  <si>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</si>
  <si>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</si>
  <si>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</si>
  <si>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</si>
  <si>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</si>
  <si>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</si>
  <si>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</si>
  <si>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</si>
  <si>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</si>
  <si>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</si>
  <si>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</si>
  <si>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</si>
  <si>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</si>
  <si>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</si>
  <si>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</si>
  <si>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</si>
  <si>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</si>
  <si>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</si>
  <si>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</si>
  <si>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</si>
  <si>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</si>
  <si>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</si>
  <si>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</si>
  <si>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</si>
  <si>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</si>
  <si>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</si>
  <si>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</si>
  <si>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</si>
  <si>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</si>
  <si>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</si>
  <si>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</si>
  <si>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</si>
  <si>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</si>
  <si>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</si>
  <si>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</si>
  <si>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</si>
  <si>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</si>
  <si>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</si>
  <si>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</si>
  <si>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</si>
  <si>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</si>
  <si>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</si>
  <si>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</si>
  <si>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</si>
  <si>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</si>
  <si>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</si>
  <si>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</si>
  <si>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</si>
  <si>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</si>
  <si>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</si>
  <si>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</si>
  <si>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</si>
  <si>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</si>
  <si>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</si>
  <si>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</si>
  <si>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</si>
  <si>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</si>
  <si>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</si>
  <si>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</si>
  <si>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</si>
  <si>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</si>
  <si>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</si>
  <si>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</si>
  <si>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</si>
  <si>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</si>
  <si>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</si>
  <si>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</si>
  <si>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</si>
  <si>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</si>
  <si>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</si>
  <si>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</si>
  <si>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</si>
  <si>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</si>
  <si>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</si>
  <si>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</si>
  <si>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</si>
  <si>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</si>
  <si>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</si>
  <si>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</si>
  <si>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</si>
  <si>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</si>
  <si>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</si>
  <si>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</si>
  <si>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</si>
  <si>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</si>
  <si>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</si>
  <si>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</si>
  <si>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</si>
  <si>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</si>
  <si>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</si>
  <si>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</si>
  <si>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</si>
  <si>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</si>
  <si>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</si>
  <si>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</si>
  <si>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</si>
  <si>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</si>
  <si>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</si>
  <si>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</si>
  <si>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</si>
  <si>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</si>
  <si>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</si>
  <si>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</si>
  <si>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</si>
  <si>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</si>
  <si>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</si>
  <si>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</si>
  <si>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</si>
  <si>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</si>
  <si>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</si>
  <si>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</si>
  <si>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</si>
  <si>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</si>
  <si>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</si>
  <si>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</si>
  <si>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</si>
  <si>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</si>
  <si>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</si>
  <si>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</si>
  <si>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</si>
  <si>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</si>
  <si>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</si>
  <si>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</si>
  <si>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</si>
  <si>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</si>
  <si>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</si>
  <si>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</si>
  <si>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</si>
  <si>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</si>
  <si>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</si>
  <si>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</si>
  <si>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</si>
  <si>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</si>
  <si>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</si>
  <si>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</si>
  <si>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</si>
  <si>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</si>
  <si>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</si>
  <si>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</si>
  <si>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</si>
  <si>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</si>
  <si>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</si>
  <si>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</si>
  <si>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</si>
  <si>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</si>
  <si>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</si>
  <si>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</si>
  <si>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</si>
  <si>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</si>
  <si>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</si>
  <si>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</si>
  <si>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</si>
  <si>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1.1.5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</si>
  <si>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</si>
  <si>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</si>
  <si>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</si>
  <si>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</si>
  <si>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</si>
  <si>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</si>
  <si>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</si>
  <si>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</si>
  <si>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</si>
  <si>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</si>
  <si>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</si>
  <si>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</si>
  <si>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</si>
  <si>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</si>
  <si>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</si>
  <si>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</si>
  <si>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</si>
  <si>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</si>
  <si>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</si>
  <si>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</si>
  <si>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</si>
  <si>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</si>
  <si>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</si>
  <si>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</si>
  <si>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</si>
  <si>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</si>
  <si>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</si>
  <si>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</si>
  <si>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</si>
  <si>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</si>
  <si>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</si>
  <si>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</si>
  <si>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</si>
  <si>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</si>
  <si>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</si>
  <si>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</si>
  <si>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</si>
  <si>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</si>
  <si>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</si>
  <si>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</si>
  <si>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</si>
  <si>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</si>
  <si>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</si>
  <si>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</si>
  <si>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</si>
  <si>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</si>
  <si>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</si>
  <si>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</si>
  <si>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</si>
  <si>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</si>
  <si>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</si>
  <si>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</si>
  <si>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</si>
  <si>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</si>
  <si>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</si>
  <si>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</si>
  <si>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</si>
  <si>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</si>
  <si>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</si>
  <si>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</si>
  <si>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</si>
  <si>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</si>
  <si>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</si>
  <si>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</si>
  <si>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</si>
  <si>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</si>
  <si>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</si>
  <si>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</si>
  <si>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</si>
  <si>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</si>
  <si>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</si>
  <si>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</si>
  <si>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</si>
  <si>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</si>
  <si>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</si>
  <si>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</si>
  <si>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>131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</si>
  <si>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</si>
  <si>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</si>
  <si>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</si>
  <si>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</si>
  <si>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</si>
  <si>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</si>
  <si>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</si>
  <si>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</si>
  <si>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</si>
  <si>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</si>
  <si>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</si>
  <si>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</si>
  <si>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</si>
  <si>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</si>
  <si>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</si>
  <si>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</si>
  <si>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</si>
  <si>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</si>
  <si>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</si>
  <si>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</si>
  <si>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</si>
  <si>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</si>
  <si>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</si>
  <si>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</si>
  <si>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</si>
  <si>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</si>
  <si>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</si>
  <si>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</si>
  <si>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</si>
  <si>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</si>
  <si>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</si>
  <si>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</si>
  <si>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</si>
  <si>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</si>
  <si>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</si>
  <si>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</si>
  <si>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</si>
  <si>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</si>
  <si>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</si>
  <si>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</si>
  <si>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</si>
  <si>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</si>
  <si>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</si>
  <si>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</si>
  <si>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</si>
  <si>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</si>
  <si>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</si>
  <si>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</si>
  <si>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</si>
  <si>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</si>
  <si>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</si>
  <si>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</si>
  <si>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</si>
  <si>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 xml:space="preserve">         Увеличение стоимости мягкого инвентаря</t>
  </si>
  <si>
    <t>345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</si>
  <si>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</si>
  <si>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</si>
  <si>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</si>
  <si>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</si>
  <si>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</si>
  <si>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</si>
  <si>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</si>
  <si>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</si>
  <si>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</si>
  <si>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</si>
  <si>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</si>
  <si>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</si>
  <si>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</si>
  <si>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</si>
  <si>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</si>
  <si>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</si>
  <si>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</si>
  <si>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</si>
  <si>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</si>
  <si>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</si>
  <si>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</si>
  <si>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</si>
  <si>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</si>
  <si>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</si>
  <si>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</si>
  <si>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</si>
  <si>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</si>
  <si>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</si>
  <si>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</si>
  <si>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</si>
  <si>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</si>
  <si>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</si>
  <si>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</si>
  <si>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</si>
  <si>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</si>
  <si>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</si>
  <si>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</si>
  <si>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</si>
  <si>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</si>
  <si>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</si>
  <si>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</si>
  <si>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</si>
  <si>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</si>
  <si>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</si>
  <si>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</si>
  <si>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</si>
  <si>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</si>
  <si>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</si>
  <si>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</si>
  <si>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</si>
  <si>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</si>
  <si>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</si>
  <si>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</si>
  <si>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</si>
  <si>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</si>
  <si>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</si>
  <si>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</si>
  <si>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</si>
  <si>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</si>
  <si>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</si>
  <si>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</si>
  <si>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</si>
  <si>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</si>
  <si>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</si>
  <si>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</si>
  <si>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</si>
  <si>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</si>
  <si>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</si>
  <si>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</si>
  <si>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</si>
  <si>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</si>
  <si>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</si>
  <si>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</si>
  <si>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</si>
  <si>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</si>
  <si>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</si>
  <si>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</si>
  <si>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</si>
  <si>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</si>
  <si>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</si>
  <si>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</si>
  <si>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</si>
  <si>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</si>
  <si>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</si>
  <si>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</si>
  <si>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</si>
  <si>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</si>
  <si>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</si>
  <si>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</si>
  <si>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</si>
  <si>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</si>
  <si>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</si>
  <si>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</si>
  <si>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</si>
  <si>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</si>
  <si>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</si>
  <si>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</si>
  <si>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</si>
  <si>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</si>
  <si>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</si>
  <si>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</si>
  <si>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</si>
  <si>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</si>
  <si>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</si>
  <si>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</si>
  <si>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</si>
  <si>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</si>
  <si>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</si>
  <si>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</si>
  <si>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Поступления от иной, приносящей доход деятельности (Возмещение затрат по ком.платежам)</t>
  </si>
  <si>
    <t>Материальные запасы (средства обучения)</t>
  </si>
  <si>
    <t>на 2026 г</t>
  </si>
  <si>
    <t>2024</t>
  </si>
  <si>
    <t>костюмы для ролевых игр</t>
  </si>
  <si>
    <t>1.1.3</t>
  </si>
  <si>
    <t>1.14</t>
  </si>
  <si>
    <t>1.1.6</t>
  </si>
  <si>
    <t>Заключено договоров меньше, чем в 2023г.</t>
  </si>
  <si>
    <t>% посещения ниже 70%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</si>
  <si>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</si>
  <si>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</si>
  <si>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</si>
  <si>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</si>
  <si>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</si>
  <si>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</si>
  <si>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</si>
  <si>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   Доходы от оказания платных услуг (работ)</t>
  </si>
  <si>
    <t>01500000000002064</t>
  </si>
  <si>
    <t>01500000000002063</t>
  </si>
  <si>
    <t xml:space="preserve">      Доходы по условным арендным платежам</t>
  </si>
  <si>
    <t>135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</si>
  <si>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</si>
  <si>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</si>
  <si>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</si>
  <si>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</si>
  <si>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</si>
  <si>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</si>
  <si>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</si>
  <si>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</si>
  <si>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</si>
  <si>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</si>
  <si>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</si>
  <si>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</si>
  <si>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</si>
  <si>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</si>
  <si>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</si>
  <si>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</si>
  <si>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</si>
  <si>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Увеличение стоимости продуктов питания</t>
  </si>
  <si>
    <t>342</t>
  </si>
  <si>
    <t>01500000002062310</t>
  </si>
  <si>
    <t>01500000002062346</t>
  </si>
  <si>
    <t>01500000002063223</t>
  </si>
  <si>
    <t>01500000002063342</t>
  </si>
  <si>
    <t>01500000002064226</t>
  </si>
  <si>
    <t>01500000002064310</t>
  </si>
  <si>
    <t>01500000002064342</t>
  </si>
  <si>
    <t>01500000002064345</t>
  </si>
  <si>
    <t>01500000002064346</t>
  </si>
  <si>
    <t>16.01.2024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</si>
  <si>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</si>
  <si>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</si>
  <si>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</si>
  <si>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</si>
  <si>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</si>
  <si>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</si>
  <si>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</si>
  <si>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</si>
  <si>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</si>
  <si>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</si>
  <si>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</si>
  <si>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</si>
  <si>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</si>
  <si>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16</t>
  </si>
  <si>
    <t>января</t>
  </si>
  <si>
    <t>"16" января 2024 г.</t>
  </si>
  <si>
    <t>от "16" января 2024г.</t>
  </si>
  <si>
    <t>План финансово-хозяйственной деятельности на 2024 г.</t>
  </si>
  <si>
    <t>и плановый период 2025 и 2026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</si>
</sst>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4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5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49" fontId="25" fillId="0" borderId="3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0" fontId="24" fillId="0" borderId="12" xfId="0" applyNumberFormat="1" applyFont="1" applyFill="1" applyBorder="1" applyAlignment="1">
      <alignment horizontal="left" wrapText="1"/>
    </xf>
    <xf numFmtId="49" fontId="24" fillId="0" borderId="3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left" wrapText="1" indent="2"/>
    </xf>
    <xf numFmtId="49" fontId="25" fillId="0" borderId="3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 vertical="top"/>
    </xf>
    <xf numFmtId="49" fontId="22" fillId="33" borderId="34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6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4" xfId="0" applyNumberFormat="1" applyFont="1" applyFill="1" applyBorder="1" applyAlignment="1">
      <alignment horizont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2" xfId="0" applyNumberFormat="1" applyFont="1" applyFill="1" applyBorder="1" applyAlignment="1">
      <alignment horizontal="left" indent="1"/>
    </xf>
    <xf numFmtId="49" fontId="25" fillId="0" borderId="30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49" fontId="24" fillId="0" borderId="27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34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top"/>
    </xf>
    <xf numFmtId="0" fontId="25" fillId="0" borderId="37" xfId="0" applyNumberFormat="1" applyFont="1" applyFill="1" applyBorder="1" applyAlignment="1">
      <alignment horizontal="center" vertical="top"/>
    </xf>
    <xf numFmtId="0" fontId="25" fillId="0" borderId="42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wrapText="1"/>
    </xf>
    <xf numFmtId="0" fontId="20" fillId="0" borderId="34" xfId="0" applyNumberFormat="1" applyFont="1" applyFill="1" applyBorder="1" applyAlignment="1">
      <alignment horizontal="center" wrapText="1"/>
    </xf>
    <xf numFmtId="0" fontId="20" fillId="0" borderId="44" xfId="0" applyNumberFormat="1" applyFont="1" applyFill="1" applyBorder="1" applyAlignment="1">
      <alignment horizontal="center" wrapText="1"/>
    </xf>
    <xf numFmtId="0" fontId="28" fillId="0" borderId="34" xfId="0" applyNumberFormat="1" applyFont="1" applyFill="1" applyBorder="1" applyAlignment="1">
      <alignment horizontal="center" wrapText="1"/>
    </xf>
    <xf numFmtId="49" fontId="28" fillId="0" borderId="34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4" fontId="17" fillId="33" borderId="24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25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7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182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justify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37" xfId="0" applyNumberFormat="1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49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top"/>
    </xf>
    <xf numFmtId="49" fontId="3" fillId="33" borderId="47" xfId="0" applyNumberFormat="1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3" borderId="49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top"/>
    </xf>
    <xf numFmtId="0" fontId="3" fillId="33" borderId="24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0" fillId="33" borderId="34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2" fillId="33" borderId="12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4"/>
  <sheetViews>
    <sheetView tabSelected="1" zoomScalePageLayoutView="0" workbookViewId="0" topLeftCell="A1">
      <selection activeCell="S8" sqref="S8"/>
    </sheetView>
  </sheetViews>
  <sheetFormatPr defaultColWidth="9.00390625" defaultRowHeight="12.75"/>
  <cols>
    <col min="1" max="1" width="60.75390625" style="66" customWidth="1"/>
    <col min="2" max="2" width="8.75390625" style="66" customWidth="1"/>
    <col min="3" max="3" width="11.75390625" style="66" customWidth="1"/>
    <col min="4" max="4" width="10.75390625" style="66" customWidth="1"/>
    <col min="5" max="5" width="23.75390625" style="66" customWidth="1"/>
    <col min="6" max="6" width="16.375" style="66" customWidth="1"/>
    <col min="7" max="11" width="0" style="66" hidden="1" customWidth="1"/>
    <col min="12" max="15" width="12.75390625" style="66" customWidth="1"/>
    <col min="16" max="16" width="11.75390625" style="66" hidden="1" customWidth="1"/>
    <col min="17" max="17" width="13.875" style="66" bestFit="1" customWidth="1"/>
    <col min="18" max="18" width="9.125" style="66" customWidth="1"/>
    <col min="19" max="16384" width="9.125" style="66" customWidth="1"/>
  </cols>
  <sheetData>
    <row r="1" spans="1:15" ht="15.75">
      <c r="A1" s="65" t="s">
        <v>263</v>
      </c>
      <c r="M1" s="169" t="s">
        <v>264</v>
      </c>
      <c r="N1" s="169"/>
      <c r="O1" s="169"/>
    </row>
    <row r="2" spans="1:15" ht="15">
      <c r="A2" s="67" t="s">
        <v>265</v>
      </c>
      <c r="M2" s="158" t="s">
        <v>266</v>
      </c>
      <c r="N2" s="158"/>
      <c r="O2" s="158"/>
    </row>
    <row r="3" spans="1:15" ht="24" customHeight="1">
      <c r="A3" s="67" t="s">
        <v>267</v>
      </c>
      <c r="M3" s="167" t="s">
        <v>268</v>
      </c>
      <c r="N3" s="167"/>
      <c r="O3" s="167"/>
    </row>
    <row r="4" spans="1:15" ht="56.25" customHeight="1">
      <c r="A4" s="67" t="s">
        <v>269</v>
      </c>
      <c r="M4" s="170" t="s">
        <v>270</v>
      </c>
      <c r="N4" s="170"/>
      <c r="O4" s="170"/>
    </row>
    <row r="5" spans="1:15" ht="18.75" customHeight="1">
      <c r="A5" s="67" t="s">
        <v>271</v>
      </c>
      <c r="M5" s="167" t="s">
        <v>272</v>
      </c>
      <c r="N5" s="167"/>
      <c r="O5" s="167"/>
    </row>
    <row r="6" spans="13:15" ht="15">
      <c r="M6" s="158" t="s">
        <v>273</v>
      </c>
      <c r="N6" s="158"/>
      <c r="O6" s="158"/>
    </row>
    <row r="7" spans="13:15" s="68" customFormat="1" ht="11.25">
      <c r="M7" s="69" t="s">
        <v>274</v>
      </c>
      <c r="N7" s="167" t="s">
        <v>275</v>
      </c>
      <c r="O7" s="167"/>
    </row>
    <row r="8" spans="13:15" ht="15">
      <c r="M8" s="168" t="s">
        <v>561</v>
      </c>
      <c r="N8" s="168"/>
      <c r="O8" s="168"/>
    </row>
    <row r="10" spans="1:15" ht="15.75">
      <c r="A10" s="159" t="s">
        <v>563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70"/>
    </row>
    <row r="11" spans="1:15" ht="15.75">
      <c r="A11" s="159" t="s">
        <v>564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 t="s">
        <v>276</v>
      </c>
    </row>
    <row r="12" spans="1:15" ht="15.75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61"/>
    </row>
    <row r="13" spans="1:15" ht="15.75">
      <c r="A13" s="71"/>
      <c r="B13" s="162" t="s">
        <v>562</v>
      </c>
      <c r="C13" s="162"/>
      <c r="D13" s="162"/>
      <c r="E13" s="162"/>
      <c r="F13" s="162"/>
      <c r="G13" s="162"/>
      <c r="H13" s="162"/>
      <c r="I13" s="71"/>
      <c r="J13" s="71"/>
      <c r="K13" s="71"/>
      <c r="L13" s="71"/>
      <c r="M13" s="71"/>
      <c r="N13" s="72" t="s">
        <v>277</v>
      </c>
      <c r="O13" s="73" t="s">
        <v>545</v>
      </c>
    </row>
    <row r="14" spans="1:15" ht="15.75">
      <c r="A14" s="74" t="s">
        <v>278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 t="s">
        <v>279</v>
      </c>
      <c r="O14" s="75" t="s">
        <v>280</v>
      </c>
    </row>
    <row r="15" spans="1:15" ht="15.75">
      <c r="A15" s="74" t="s">
        <v>281</v>
      </c>
      <c r="B15" s="163" t="s">
        <v>282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71"/>
      <c r="N15" s="72" t="s">
        <v>283</v>
      </c>
      <c r="O15" s="75" t="s">
        <v>284</v>
      </c>
    </row>
    <row r="16" spans="1:15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 t="s">
        <v>279</v>
      </c>
      <c r="O16" s="75" t="s">
        <v>285</v>
      </c>
    </row>
    <row r="17" spans="1:15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 t="s">
        <v>286</v>
      </c>
      <c r="O17" s="75" t="s">
        <v>287</v>
      </c>
    </row>
    <row r="18" spans="1:15" ht="15.75">
      <c r="A18" s="74" t="s">
        <v>288</v>
      </c>
      <c r="B18" s="156" t="s">
        <v>289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71"/>
      <c r="N18" s="72" t="s">
        <v>290</v>
      </c>
      <c r="O18" s="75" t="s">
        <v>291</v>
      </c>
    </row>
    <row r="19" spans="1:15" ht="16.5" thickBot="1">
      <c r="A19" s="74" t="s">
        <v>292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293</v>
      </c>
      <c r="O19" s="76" t="s">
        <v>294</v>
      </c>
    </row>
    <row r="20" spans="1:15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2" spans="1:15" ht="12.75">
      <c r="A22" s="157" t="s">
        <v>295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4" spans="1:15" ht="12.75" customHeight="1">
      <c r="A24" s="174" t="s">
        <v>35</v>
      </c>
      <c r="B24" s="164" t="s">
        <v>296</v>
      </c>
      <c r="C24" s="164" t="s">
        <v>297</v>
      </c>
      <c r="D24" s="164" t="s">
        <v>298</v>
      </c>
      <c r="E24" s="164" t="s">
        <v>299</v>
      </c>
      <c r="F24" s="164" t="s">
        <v>300</v>
      </c>
      <c r="G24" s="164" t="s">
        <v>301</v>
      </c>
      <c r="H24" s="164" t="s">
        <v>302</v>
      </c>
      <c r="I24" s="164" t="s">
        <v>303</v>
      </c>
      <c r="J24" s="164" t="s">
        <v>304</v>
      </c>
      <c r="K24" s="164" t="s">
        <v>305</v>
      </c>
      <c r="L24" s="171" t="s">
        <v>306</v>
      </c>
      <c r="M24" s="172"/>
      <c r="N24" s="172"/>
      <c r="O24" s="173"/>
    </row>
    <row r="25" spans="1:15" ht="12.75" customHeight="1">
      <c r="A25" s="17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31" t="s">
        <v>307</v>
      </c>
      <c r="M25" s="131" t="s">
        <v>308</v>
      </c>
      <c r="N25" s="131" t="s">
        <v>497</v>
      </c>
      <c r="O25" s="177" t="s">
        <v>309</v>
      </c>
    </row>
    <row r="26" spans="1:15" ht="33.75">
      <c r="A26" s="17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32" t="s">
        <v>310</v>
      </c>
      <c r="M26" s="132" t="s">
        <v>311</v>
      </c>
      <c r="N26" s="132" t="s">
        <v>312</v>
      </c>
      <c r="O26" s="178"/>
    </row>
    <row r="27" spans="1:15" ht="13.5" thickBot="1">
      <c r="A27" s="133" t="s">
        <v>7</v>
      </c>
      <c r="B27" s="134" t="s">
        <v>8</v>
      </c>
      <c r="C27" s="134" t="s">
        <v>9</v>
      </c>
      <c r="D27" s="134" t="s">
        <v>10</v>
      </c>
      <c r="E27" s="134" t="s">
        <v>11</v>
      </c>
      <c r="F27" s="134" t="s">
        <v>14</v>
      </c>
      <c r="G27" s="134" t="s">
        <v>14</v>
      </c>
      <c r="H27" s="134" t="s">
        <v>14</v>
      </c>
      <c r="I27" s="134" t="s">
        <v>14</v>
      </c>
      <c r="J27" s="134" t="s">
        <v>14</v>
      </c>
      <c r="K27" s="134" t="s">
        <v>14</v>
      </c>
      <c r="L27" s="134" t="s">
        <v>69</v>
      </c>
      <c r="M27" s="134" t="s">
        <v>70</v>
      </c>
      <c r="N27" s="134" t="s">
        <v>103</v>
      </c>
      <c r="O27" s="135" t="s">
        <v>313</v>
      </c>
    </row>
    <row r="28" spans="1:15" ht="12.75">
      <c r="A28" s="136" t="s">
        <v>314</v>
      </c>
      <c r="B28" s="137" t="s">
        <v>315</v>
      </c>
      <c r="C28" s="138" t="s">
        <v>316</v>
      </c>
      <c r="D28" s="138" t="s">
        <v>316</v>
      </c>
      <c r="E28" s="138" t="s">
        <v>316</v>
      </c>
      <c r="F28" s="138" t="s">
        <v>316</v>
      </c>
      <c r="G28" s="138" t="s">
        <v>316</v>
      </c>
      <c r="H28" s="138" t="s">
        <v>316</v>
      </c>
      <c r="I28" s="138" t="s">
        <v>316</v>
      </c>
      <c r="J28" s="138" t="s">
        <v>316</v>
      </c>
      <c r="K28" s="138" t="s">
        <v>316</v>
      </c>
      <c r="L28" s="139">
        <v>3186815.15</v>
      </c>
      <c r="M28" s="139"/>
      <c r="N28" s="139"/>
      <c r="O28" s="140"/>
    </row>
    <row r="29" spans="1:15" ht="12.75">
      <c r="A29" s="136" t="s">
        <v>317</v>
      </c>
      <c r="B29" s="141" t="s">
        <v>318</v>
      </c>
      <c r="C29" s="142" t="s">
        <v>316</v>
      </c>
      <c r="D29" s="142" t="s">
        <v>316</v>
      </c>
      <c r="E29" s="142" t="s">
        <v>316</v>
      </c>
      <c r="F29" s="142" t="s">
        <v>316</v>
      </c>
      <c r="G29" s="142" t="s">
        <v>316</v>
      </c>
      <c r="H29" s="142" t="s">
        <v>316</v>
      </c>
      <c r="I29" s="142" t="s">
        <v>316</v>
      </c>
      <c r="J29" s="142" t="s">
        <v>316</v>
      </c>
      <c r="K29" s="142" t="s">
        <v>316</v>
      </c>
      <c r="L29" s="143"/>
      <c r="M29" s="143"/>
      <c r="N29" s="143"/>
      <c r="O29" s="144"/>
    </row>
    <row r="30" spans="1:15" ht="22.5">
      <c r="A30" s="145" t="s">
        <v>319</v>
      </c>
      <c r="B30" s="146" t="s">
        <v>320</v>
      </c>
      <c r="C30" s="147" t="s">
        <v>321</v>
      </c>
      <c r="D30" s="148" t="s">
        <v>321</v>
      </c>
      <c r="E30" s="148" t="s">
        <v>322</v>
      </c>
      <c r="F30" s="148" t="s">
        <v>323</v>
      </c>
      <c r="G30" s="148" t="s">
        <v>324</v>
      </c>
      <c r="H30" s="148" t="s">
        <v>321</v>
      </c>
      <c r="I30" s="148" t="s">
        <v>321</v>
      </c>
      <c r="J30" s="148" t="s">
        <v>325</v>
      </c>
      <c r="K30" s="148" t="s">
        <v>326</v>
      </c>
      <c r="L30" s="143">
        <v>187003118.57</v>
      </c>
      <c r="M30" s="143">
        <v>188203100</v>
      </c>
      <c r="N30" s="143">
        <v>188203100</v>
      </c>
      <c r="O30" s="144"/>
    </row>
    <row r="31" spans="1:15" ht="22.5">
      <c r="A31" s="149" t="s">
        <v>505</v>
      </c>
      <c r="B31" s="150" t="s">
        <v>506</v>
      </c>
      <c r="C31" s="148" t="s">
        <v>507</v>
      </c>
      <c r="D31" s="148" t="s">
        <v>321</v>
      </c>
      <c r="E31" s="148" t="s">
        <v>322</v>
      </c>
      <c r="F31" s="148" t="s">
        <v>323</v>
      </c>
      <c r="G31" s="148" t="s">
        <v>324</v>
      </c>
      <c r="H31" s="148" t="s">
        <v>321</v>
      </c>
      <c r="I31" s="148" t="s">
        <v>507</v>
      </c>
      <c r="J31" s="148" t="s">
        <v>325</v>
      </c>
      <c r="K31" s="148" t="s">
        <v>326</v>
      </c>
      <c r="L31" s="151">
        <v>198033.53</v>
      </c>
      <c r="M31" s="151"/>
      <c r="N31" s="151"/>
      <c r="O31" s="144"/>
    </row>
    <row r="32" spans="1:15" ht="22.5">
      <c r="A32" s="149" t="s">
        <v>508</v>
      </c>
      <c r="B32" s="150" t="s">
        <v>509</v>
      </c>
      <c r="C32" s="148" t="s">
        <v>507</v>
      </c>
      <c r="D32" s="148" t="s">
        <v>510</v>
      </c>
      <c r="E32" s="148" t="s">
        <v>322</v>
      </c>
      <c r="F32" s="148" t="s">
        <v>511</v>
      </c>
      <c r="G32" s="148" t="s">
        <v>8</v>
      </c>
      <c r="H32" s="148" t="s">
        <v>510</v>
      </c>
      <c r="I32" s="148" t="s">
        <v>507</v>
      </c>
      <c r="J32" s="148" t="s">
        <v>325</v>
      </c>
      <c r="K32" s="148" t="s">
        <v>326</v>
      </c>
      <c r="L32" s="151">
        <v>198033.53</v>
      </c>
      <c r="M32" s="151"/>
      <c r="N32" s="151"/>
      <c r="O32" s="144"/>
    </row>
    <row r="33" spans="1:17" ht="22.5">
      <c r="A33" s="149" t="s">
        <v>327</v>
      </c>
      <c r="B33" s="150" t="s">
        <v>328</v>
      </c>
      <c r="C33" s="148" t="s">
        <v>329</v>
      </c>
      <c r="D33" s="148" t="s">
        <v>321</v>
      </c>
      <c r="E33" s="148" t="s">
        <v>322</v>
      </c>
      <c r="F33" s="148" t="s">
        <v>323</v>
      </c>
      <c r="G33" s="148" t="s">
        <v>324</v>
      </c>
      <c r="H33" s="148" t="s">
        <v>321</v>
      </c>
      <c r="I33" s="148" t="s">
        <v>329</v>
      </c>
      <c r="J33" s="148" t="s">
        <v>325</v>
      </c>
      <c r="K33" s="148" t="s">
        <v>326</v>
      </c>
      <c r="L33" s="151">
        <v>177518085.04</v>
      </c>
      <c r="M33" s="151">
        <v>177510100</v>
      </c>
      <c r="N33" s="151">
        <v>177510100</v>
      </c>
      <c r="O33" s="144"/>
      <c r="Q33" s="77"/>
    </row>
    <row r="34" spans="1:15" ht="22.5">
      <c r="A34" s="149" t="s">
        <v>512</v>
      </c>
      <c r="B34" s="150"/>
      <c r="C34" s="148" t="s">
        <v>329</v>
      </c>
      <c r="D34" s="148" t="s">
        <v>330</v>
      </c>
      <c r="E34" s="148" t="s">
        <v>322</v>
      </c>
      <c r="F34" s="148" t="s">
        <v>513</v>
      </c>
      <c r="G34" s="148" t="s">
        <v>8</v>
      </c>
      <c r="H34" s="148" t="s">
        <v>330</v>
      </c>
      <c r="I34" s="148" t="s">
        <v>329</v>
      </c>
      <c r="J34" s="148" t="s">
        <v>325</v>
      </c>
      <c r="K34" s="148" t="s">
        <v>326</v>
      </c>
      <c r="L34" s="151">
        <v>20650000</v>
      </c>
      <c r="M34" s="151">
        <v>20650000</v>
      </c>
      <c r="N34" s="151">
        <v>20650000</v>
      </c>
      <c r="O34" s="144"/>
    </row>
    <row r="35" spans="1:15" ht="22.5">
      <c r="A35" s="149" t="s">
        <v>512</v>
      </c>
      <c r="B35" s="150"/>
      <c r="C35" s="148" t="s">
        <v>329</v>
      </c>
      <c r="D35" s="148" t="s">
        <v>330</v>
      </c>
      <c r="E35" s="148" t="s">
        <v>322</v>
      </c>
      <c r="F35" s="148" t="s">
        <v>514</v>
      </c>
      <c r="G35" s="148" t="s">
        <v>8</v>
      </c>
      <c r="H35" s="148" t="s">
        <v>330</v>
      </c>
      <c r="I35" s="148" t="s">
        <v>329</v>
      </c>
      <c r="J35" s="148" t="s">
        <v>325</v>
      </c>
      <c r="K35" s="148" t="s">
        <v>326</v>
      </c>
      <c r="L35" s="151">
        <v>200000</v>
      </c>
      <c r="M35" s="151">
        <v>200000</v>
      </c>
      <c r="N35" s="151">
        <v>200000</v>
      </c>
      <c r="O35" s="144"/>
    </row>
    <row r="36" spans="1:15" ht="22.5">
      <c r="A36" s="149" t="s">
        <v>515</v>
      </c>
      <c r="B36" s="150"/>
      <c r="C36" s="148" t="s">
        <v>329</v>
      </c>
      <c r="D36" s="148" t="s">
        <v>516</v>
      </c>
      <c r="E36" s="148" t="s">
        <v>322</v>
      </c>
      <c r="F36" s="148" t="s">
        <v>514</v>
      </c>
      <c r="G36" s="148" t="s">
        <v>8</v>
      </c>
      <c r="H36" s="148" t="s">
        <v>516</v>
      </c>
      <c r="I36" s="148" t="s">
        <v>329</v>
      </c>
      <c r="J36" s="148" t="s">
        <v>325</v>
      </c>
      <c r="K36" s="148" t="s">
        <v>326</v>
      </c>
      <c r="L36" s="151">
        <v>7985.04</v>
      </c>
      <c r="M36" s="151"/>
      <c r="N36" s="151"/>
      <c r="O36" s="144"/>
    </row>
    <row r="37" spans="1:15" ht="33.75">
      <c r="A37" s="149" t="s">
        <v>331</v>
      </c>
      <c r="B37" s="150" t="s">
        <v>332</v>
      </c>
      <c r="C37" s="148" t="s">
        <v>329</v>
      </c>
      <c r="D37" s="148" t="s">
        <v>330</v>
      </c>
      <c r="E37" s="148" t="s">
        <v>322</v>
      </c>
      <c r="F37" s="148" t="s">
        <v>323</v>
      </c>
      <c r="G37" s="148" t="s">
        <v>10</v>
      </c>
      <c r="H37" s="148" t="s">
        <v>330</v>
      </c>
      <c r="I37" s="148" t="s">
        <v>329</v>
      </c>
      <c r="J37" s="148" t="s">
        <v>325</v>
      </c>
      <c r="K37" s="148" t="s">
        <v>326</v>
      </c>
      <c r="L37" s="151">
        <v>156660100</v>
      </c>
      <c r="M37" s="151">
        <v>156660100</v>
      </c>
      <c r="N37" s="151">
        <v>156660100</v>
      </c>
      <c r="O37" s="144"/>
    </row>
    <row r="38" spans="1:15" ht="33.75">
      <c r="A38" s="149" t="s">
        <v>333</v>
      </c>
      <c r="B38" s="150" t="s">
        <v>332</v>
      </c>
      <c r="C38" s="148" t="s">
        <v>329</v>
      </c>
      <c r="D38" s="148" t="s">
        <v>330</v>
      </c>
      <c r="E38" s="148" t="s">
        <v>334</v>
      </c>
      <c r="F38" s="148" t="s">
        <v>335</v>
      </c>
      <c r="G38" s="148" t="s">
        <v>10</v>
      </c>
      <c r="H38" s="148" t="s">
        <v>330</v>
      </c>
      <c r="I38" s="148" t="s">
        <v>329</v>
      </c>
      <c r="J38" s="148" t="s">
        <v>325</v>
      </c>
      <c r="K38" s="148" t="s">
        <v>326</v>
      </c>
      <c r="L38" s="151">
        <v>42582000</v>
      </c>
      <c r="M38" s="151">
        <v>42582000</v>
      </c>
      <c r="N38" s="151">
        <v>42582000</v>
      </c>
      <c r="O38" s="144"/>
    </row>
    <row r="39" spans="1:15" ht="33.75">
      <c r="A39" s="149" t="s">
        <v>333</v>
      </c>
      <c r="B39" s="150" t="s">
        <v>332</v>
      </c>
      <c r="C39" s="148" t="s">
        <v>329</v>
      </c>
      <c r="D39" s="148" t="s">
        <v>330</v>
      </c>
      <c r="E39" s="148" t="s">
        <v>336</v>
      </c>
      <c r="F39" s="148" t="s">
        <v>337</v>
      </c>
      <c r="G39" s="148" t="s">
        <v>10</v>
      </c>
      <c r="H39" s="148" t="s">
        <v>330</v>
      </c>
      <c r="I39" s="148" t="s">
        <v>329</v>
      </c>
      <c r="J39" s="148" t="s">
        <v>325</v>
      </c>
      <c r="K39" s="148" t="s">
        <v>326</v>
      </c>
      <c r="L39" s="151">
        <v>80983200</v>
      </c>
      <c r="M39" s="151">
        <v>80983200</v>
      </c>
      <c r="N39" s="151">
        <v>80983200</v>
      </c>
      <c r="O39" s="144"/>
    </row>
    <row r="40" spans="1:15" ht="33.75">
      <c r="A40" s="149" t="s">
        <v>333</v>
      </c>
      <c r="B40" s="150" t="s">
        <v>332</v>
      </c>
      <c r="C40" s="148" t="s">
        <v>329</v>
      </c>
      <c r="D40" s="148" t="s">
        <v>330</v>
      </c>
      <c r="E40" s="148" t="s">
        <v>338</v>
      </c>
      <c r="F40" s="148" t="s">
        <v>337</v>
      </c>
      <c r="G40" s="148" t="s">
        <v>10</v>
      </c>
      <c r="H40" s="148" t="s">
        <v>330</v>
      </c>
      <c r="I40" s="148" t="s">
        <v>329</v>
      </c>
      <c r="J40" s="148" t="s">
        <v>325</v>
      </c>
      <c r="K40" s="148" t="s">
        <v>326</v>
      </c>
      <c r="L40" s="151">
        <v>33094900</v>
      </c>
      <c r="M40" s="151">
        <v>33094900</v>
      </c>
      <c r="N40" s="151">
        <v>33094900</v>
      </c>
      <c r="O40" s="144"/>
    </row>
    <row r="41" spans="1:15" ht="22.5">
      <c r="A41" s="149" t="s">
        <v>517</v>
      </c>
      <c r="B41" s="150" t="s">
        <v>518</v>
      </c>
      <c r="C41" s="148" t="s">
        <v>519</v>
      </c>
      <c r="D41" s="148" t="s">
        <v>321</v>
      </c>
      <c r="E41" s="148" t="s">
        <v>322</v>
      </c>
      <c r="F41" s="148" t="s">
        <v>323</v>
      </c>
      <c r="G41" s="148" t="s">
        <v>324</v>
      </c>
      <c r="H41" s="148" t="s">
        <v>321</v>
      </c>
      <c r="I41" s="148" t="s">
        <v>519</v>
      </c>
      <c r="J41" s="148" t="s">
        <v>325</v>
      </c>
      <c r="K41" s="148" t="s">
        <v>326</v>
      </c>
      <c r="L41" s="151">
        <v>9287000</v>
      </c>
      <c r="M41" s="151">
        <v>10693000</v>
      </c>
      <c r="N41" s="151">
        <v>10693000</v>
      </c>
      <c r="O41" s="144"/>
    </row>
    <row r="42" spans="1:15" ht="22.5">
      <c r="A42" s="149" t="s">
        <v>520</v>
      </c>
      <c r="B42" s="150" t="s">
        <v>521</v>
      </c>
      <c r="C42" s="148" t="s">
        <v>519</v>
      </c>
      <c r="D42" s="148" t="s">
        <v>522</v>
      </c>
      <c r="E42" s="148" t="s">
        <v>322</v>
      </c>
      <c r="F42" s="148" t="s">
        <v>323</v>
      </c>
      <c r="G42" s="148" t="s">
        <v>11</v>
      </c>
      <c r="H42" s="148" t="s">
        <v>522</v>
      </c>
      <c r="I42" s="148" t="s">
        <v>519</v>
      </c>
      <c r="J42" s="148" t="s">
        <v>325</v>
      </c>
      <c r="K42" s="148" t="s">
        <v>326</v>
      </c>
      <c r="L42" s="151">
        <v>9287000</v>
      </c>
      <c r="M42" s="151">
        <v>10693000</v>
      </c>
      <c r="N42" s="151">
        <v>10693000</v>
      </c>
      <c r="O42" s="144"/>
    </row>
    <row r="43" spans="1:15" ht="22.5">
      <c r="A43" s="149" t="s">
        <v>523</v>
      </c>
      <c r="B43" s="150" t="s">
        <v>521</v>
      </c>
      <c r="C43" s="148" t="s">
        <v>519</v>
      </c>
      <c r="D43" s="148" t="s">
        <v>522</v>
      </c>
      <c r="E43" s="148" t="s">
        <v>524</v>
      </c>
      <c r="F43" s="148" t="s">
        <v>323</v>
      </c>
      <c r="G43" s="148" t="s">
        <v>11</v>
      </c>
      <c r="H43" s="148" t="s">
        <v>522</v>
      </c>
      <c r="I43" s="148" t="s">
        <v>519</v>
      </c>
      <c r="J43" s="148" t="s">
        <v>325</v>
      </c>
      <c r="K43" s="148" t="s">
        <v>326</v>
      </c>
      <c r="L43" s="151">
        <v>1696000</v>
      </c>
      <c r="M43" s="151">
        <v>2102000</v>
      </c>
      <c r="N43" s="151">
        <v>2102000</v>
      </c>
      <c r="O43" s="144"/>
    </row>
    <row r="44" spans="1:15" ht="22.5">
      <c r="A44" s="149" t="s">
        <v>523</v>
      </c>
      <c r="B44" s="150" t="s">
        <v>521</v>
      </c>
      <c r="C44" s="148" t="s">
        <v>519</v>
      </c>
      <c r="D44" s="148" t="s">
        <v>525</v>
      </c>
      <c r="E44" s="148" t="s">
        <v>524</v>
      </c>
      <c r="F44" s="148" t="s">
        <v>323</v>
      </c>
      <c r="G44" s="148" t="s">
        <v>11</v>
      </c>
      <c r="H44" s="148" t="s">
        <v>525</v>
      </c>
      <c r="I44" s="148" t="s">
        <v>519</v>
      </c>
      <c r="J44" s="148" t="s">
        <v>325</v>
      </c>
      <c r="K44" s="148" t="s">
        <v>326</v>
      </c>
      <c r="L44" s="151">
        <v>1000000</v>
      </c>
      <c r="M44" s="151">
        <v>2000000</v>
      </c>
      <c r="N44" s="151">
        <v>2000000</v>
      </c>
      <c r="O44" s="144"/>
    </row>
    <row r="45" spans="1:15" ht="22.5">
      <c r="A45" s="149" t="s">
        <v>523</v>
      </c>
      <c r="B45" s="150" t="s">
        <v>521</v>
      </c>
      <c r="C45" s="148" t="s">
        <v>519</v>
      </c>
      <c r="D45" s="148" t="s">
        <v>522</v>
      </c>
      <c r="E45" s="148" t="s">
        <v>526</v>
      </c>
      <c r="F45" s="148" t="s">
        <v>323</v>
      </c>
      <c r="G45" s="148" t="s">
        <v>11</v>
      </c>
      <c r="H45" s="148" t="s">
        <v>522</v>
      </c>
      <c r="I45" s="148" t="s">
        <v>519</v>
      </c>
      <c r="J45" s="148" t="s">
        <v>325</v>
      </c>
      <c r="K45" s="148" t="s">
        <v>326</v>
      </c>
      <c r="L45" s="151">
        <v>5226000</v>
      </c>
      <c r="M45" s="151">
        <v>5226000</v>
      </c>
      <c r="N45" s="151">
        <v>5226000</v>
      </c>
      <c r="O45" s="144"/>
    </row>
    <row r="46" spans="1:15" ht="22.5">
      <c r="A46" s="149" t="s">
        <v>523</v>
      </c>
      <c r="B46" s="150" t="s">
        <v>521</v>
      </c>
      <c r="C46" s="148" t="s">
        <v>519</v>
      </c>
      <c r="D46" s="148" t="s">
        <v>522</v>
      </c>
      <c r="E46" s="148" t="s">
        <v>527</v>
      </c>
      <c r="F46" s="148" t="s">
        <v>323</v>
      </c>
      <c r="G46" s="148" t="s">
        <v>11</v>
      </c>
      <c r="H46" s="148" t="s">
        <v>522</v>
      </c>
      <c r="I46" s="148" t="s">
        <v>519</v>
      </c>
      <c r="J46" s="148" t="s">
        <v>325</v>
      </c>
      <c r="K46" s="148" t="s">
        <v>326</v>
      </c>
      <c r="L46" s="151">
        <v>1365000</v>
      </c>
      <c r="M46" s="151">
        <v>1365000</v>
      </c>
      <c r="N46" s="151">
        <v>1365000</v>
      </c>
      <c r="O46" s="144"/>
    </row>
    <row r="47" spans="1:15" ht="22.5">
      <c r="A47" s="145" t="s">
        <v>487</v>
      </c>
      <c r="B47" s="146" t="s">
        <v>488</v>
      </c>
      <c r="C47" s="147" t="s">
        <v>321</v>
      </c>
      <c r="D47" s="148" t="s">
        <v>321</v>
      </c>
      <c r="E47" s="148" t="s">
        <v>322</v>
      </c>
      <c r="F47" s="148" t="s">
        <v>323</v>
      </c>
      <c r="G47" s="148" t="s">
        <v>324</v>
      </c>
      <c r="H47" s="148" t="s">
        <v>321</v>
      </c>
      <c r="I47" s="148" t="s">
        <v>321</v>
      </c>
      <c r="J47" s="148" t="s">
        <v>325</v>
      </c>
      <c r="K47" s="148" t="s">
        <v>326</v>
      </c>
      <c r="L47" s="143"/>
      <c r="M47" s="143"/>
      <c r="N47" s="143"/>
      <c r="O47" s="144"/>
    </row>
    <row r="48" spans="1:15" ht="22.5">
      <c r="A48" s="145" t="s">
        <v>489</v>
      </c>
      <c r="B48" s="146" t="s">
        <v>490</v>
      </c>
      <c r="C48" s="147" t="s">
        <v>491</v>
      </c>
      <c r="D48" s="148" t="s">
        <v>491</v>
      </c>
      <c r="E48" s="148" t="s">
        <v>492</v>
      </c>
      <c r="F48" s="148" t="s">
        <v>337</v>
      </c>
      <c r="G48" s="148" t="s">
        <v>10</v>
      </c>
      <c r="H48" s="148" t="s">
        <v>491</v>
      </c>
      <c r="I48" s="148" t="s">
        <v>491</v>
      </c>
      <c r="J48" s="148" t="s">
        <v>325</v>
      </c>
      <c r="K48" s="148" t="s">
        <v>326</v>
      </c>
      <c r="L48" s="143"/>
      <c r="M48" s="143"/>
      <c r="N48" s="143"/>
      <c r="O48" s="144"/>
    </row>
    <row r="49" spans="1:15" ht="22.5">
      <c r="A49" s="145" t="s">
        <v>489</v>
      </c>
      <c r="B49" s="146" t="s">
        <v>490</v>
      </c>
      <c r="C49" s="147" t="s">
        <v>491</v>
      </c>
      <c r="D49" s="148" t="s">
        <v>491</v>
      </c>
      <c r="E49" s="148" t="s">
        <v>493</v>
      </c>
      <c r="F49" s="148" t="s">
        <v>323</v>
      </c>
      <c r="G49" s="148" t="s">
        <v>11</v>
      </c>
      <c r="H49" s="148" t="s">
        <v>491</v>
      </c>
      <c r="I49" s="148" t="s">
        <v>491</v>
      </c>
      <c r="J49" s="148" t="s">
        <v>325</v>
      </c>
      <c r="K49" s="148" t="s">
        <v>326</v>
      </c>
      <c r="L49" s="143"/>
      <c r="M49" s="143"/>
      <c r="N49" s="143"/>
      <c r="O49" s="144"/>
    </row>
    <row r="50" spans="1:15" ht="22.5">
      <c r="A50" s="145" t="s">
        <v>489</v>
      </c>
      <c r="B50" s="146" t="s">
        <v>490</v>
      </c>
      <c r="C50" s="147" t="s">
        <v>491</v>
      </c>
      <c r="D50" s="148" t="s">
        <v>491</v>
      </c>
      <c r="E50" s="148" t="s">
        <v>494</v>
      </c>
      <c r="F50" s="148" t="s">
        <v>335</v>
      </c>
      <c r="G50" s="148" t="s">
        <v>10</v>
      </c>
      <c r="H50" s="148" t="s">
        <v>491</v>
      </c>
      <c r="I50" s="148" t="s">
        <v>491</v>
      </c>
      <c r="J50" s="148" t="s">
        <v>325</v>
      </c>
      <c r="K50" s="148" t="s">
        <v>326</v>
      </c>
      <c r="L50" s="143"/>
      <c r="M50" s="143"/>
      <c r="N50" s="143"/>
      <c r="O50" s="144"/>
    </row>
    <row r="51" spans="1:15" ht="22.5">
      <c r="A51" s="145" t="s">
        <v>489</v>
      </c>
      <c r="B51" s="146" t="s">
        <v>490</v>
      </c>
      <c r="C51" s="147" t="s">
        <v>491</v>
      </c>
      <c r="D51" s="148" t="s">
        <v>491</v>
      </c>
      <c r="E51" s="148" t="s">
        <v>334</v>
      </c>
      <c r="F51" s="148" t="s">
        <v>335</v>
      </c>
      <c r="G51" s="148" t="s">
        <v>10</v>
      </c>
      <c r="H51" s="148" t="s">
        <v>491</v>
      </c>
      <c r="I51" s="148" t="s">
        <v>491</v>
      </c>
      <c r="J51" s="148" t="s">
        <v>325</v>
      </c>
      <c r="K51" s="148" t="s">
        <v>326</v>
      </c>
      <c r="L51" s="143"/>
      <c r="M51" s="143"/>
      <c r="N51" s="143"/>
      <c r="O51" s="144"/>
    </row>
    <row r="52" spans="1:15" ht="22.5">
      <c r="A52" s="145" t="s">
        <v>456</v>
      </c>
      <c r="B52" s="146" t="s">
        <v>457</v>
      </c>
      <c r="C52" s="147" t="s">
        <v>321</v>
      </c>
      <c r="D52" s="148" t="s">
        <v>321</v>
      </c>
      <c r="E52" s="148" t="s">
        <v>322</v>
      </c>
      <c r="F52" s="148" t="s">
        <v>323</v>
      </c>
      <c r="G52" s="148" t="s">
        <v>324</v>
      </c>
      <c r="H52" s="148" t="s">
        <v>321</v>
      </c>
      <c r="I52" s="148" t="s">
        <v>321</v>
      </c>
      <c r="J52" s="148" t="s">
        <v>325</v>
      </c>
      <c r="K52" s="148" t="s">
        <v>326</v>
      </c>
      <c r="L52" s="143"/>
      <c r="M52" s="143"/>
      <c r="N52" s="143"/>
      <c r="O52" s="144"/>
    </row>
    <row r="53" spans="1:15" ht="22.5">
      <c r="A53" s="145" t="s">
        <v>339</v>
      </c>
      <c r="B53" s="146" t="s">
        <v>340</v>
      </c>
      <c r="C53" s="147" t="s">
        <v>321</v>
      </c>
      <c r="D53" s="148" t="s">
        <v>321</v>
      </c>
      <c r="E53" s="148" t="s">
        <v>322</v>
      </c>
      <c r="F53" s="148" t="s">
        <v>323</v>
      </c>
      <c r="G53" s="148" t="s">
        <v>324</v>
      </c>
      <c r="H53" s="148" t="s">
        <v>321</v>
      </c>
      <c r="I53" s="148" t="s">
        <v>321</v>
      </c>
      <c r="J53" s="148" t="s">
        <v>325</v>
      </c>
      <c r="K53" s="148" t="s">
        <v>326</v>
      </c>
      <c r="L53" s="143">
        <v>190189933.72</v>
      </c>
      <c r="M53" s="143">
        <v>188203100</v>
      </c>
      <c r="N53" s="143">
        <v>188203100</v>
      </c>
      <c r="O53" s="144"/>
    </row>
    <row r="54" spans="1:15" ht="22.5">
      <c r="A54" s="149" t="s">
        <v>341</v>
      </c>
      <c r="B54" s="150" t="s">
        <v>342</v>
      </c>
      <c r="C54" s="148" t="s">
        <v>321</v>
      </c>
      <c r="D54" s="148" t="s">
        <v>321</v>
      </c>
      <c r="E54" s="148" t="s">
        <v>322</v>
      </c>
      <c r="F54" s="148" t="s">
        <v>323</v>
      </c>
      <c r="G54" s="148" t="s">
        <v>324</v>
      </c>
      <c r="H54" s="148" t="s">
        <v>321</v>
      </c>
      <c r="I54" s="148" t="s">
        <v>321</v>
      </c>
      <c r="J54" s="148" t="s">
        <v>325</v>
      </c>
      <c r="K54" s="148" t="s">
        <v>326</v>
      </c>
      <c r="L54" s="151">
        <v>119506100</v>
      </c>
      <c r="M54" s="151">
        <v>119506100</v>
      </c>
      <c r="N54" s="151">
        <v>119506100</v>
      </c>
      <c r="O54" s="144"/>
    </row>
    <row r="55" spans="1:15" ht="22.5">
      <c r="A55" s="149" t="s">
        <v>343</v>
      </c>
      <c r="B55" s="150" t="s">
        <v>344</v>
      </c>
      <c r="C55" s="148" t="s">
        <v>345</v>
      </c>
      <c r="D55" s="148" t="s">
        <v>321</v>
      </c>
      <c r="E55" s="148" t="s">
        <v>322</v>
      </c>
      <c r="F55" s="148" t="s">
        <v>323</v>
      </c>
      <c r="G55" s="148" t="s">
        <v>324</v>
      </c>
      <c r="H55" s="148" t="s">
        <v>321</v>
      </c>
      <c r="I55" s="148" t="s">
        <v>321</v>
      </c>
      <c r="J55" s="148" t="s">
        <v>325</v>
      </c>
      <c r="K55" s="148" t="s">
        <v>326</v>
      </c>
      <c r="L55" s="151">
        <v>91766702</v>
      </c>
      <c r="M55" s="151">
        <v>91766702</v>
      </c>
      <c r="N55" s="151">
        <v>91766702</v>
      </c>
      <c r="O55" s="144"/>
    </row>
    <row r="56" spans="1:15" ht="22.5">
      <c r="A56" s="149" t="s">
        <v>346</v>
      </c>
      <c r="B56" s="150" t="s">
        <v>344</v>
      </c>
      <c r="C56" s="148" t="s">
        <v>345</v>
      </c>
      <c r="D56" s="148" t="s">
        <v>347</v>
      </c>
      <c r="E56" s="148" t="s">
        <v>334</v>
      </c>
      <c r="F56" s="148" t="s">
        <v>348</v>
      </c>
      <c r="G56" s="148" t="s">
        <v>10</v>
      </c>
      <c r="H56" s="148" t="s">
        <v>347</v>
      </c>
      <c r="I56" s="148" t="s">
        <v>321</v>
      </c>
      <c r="J56" s="148" t="s">
        <v>325</v>
      </c>
      <c r="K56" s="148" t="s">
        <v>326</v>
      </c>
      <c r="L56" s="151">
        <v>4599492</v>
      </c>
      <c r="M56" s="151">
        <v>4599492</v>
      </c>
      <c r="N56" s="151">
        <v>4599492</v>
      </c>
      <c r="O56" s="144"/>
    </row>
    <row r="57" spans="1:15" ht="22.5">
      <c r="A57" s="149" t="s">
        <v>349</v>
      </c>
      <c r="B57" s="150" t="s">
        <v>344</v>
      </c>
      <c r="C57" s="148" t="s">
        <v>345</v>
      </c>
      <c r="D57" s="148" t="s">
        <v>350</v>
      </c>
      <c r="E57" s="148" t="s">
        <v>334</v>
      </c>
      <c r="F57" s="148" t="s">
        <v>351</v>
      </c>
      <c r="G57" s="148" t="s">
        <v>10</v>
      </c>
      <c r="H57" s="148" t="s">
        <v>350</v>
      </c>
      <c r="I57" s="148" t="s">
        <v>321</v>
      </c>
      <c r="J57" s="148" t="s">
        <v>325</v>
      </c>
      <c r="K57" s="148" t="s">
        <v>326</v>
      </c>
      <c r="L57" s="151">
        <v>65000</v>
      </c>
      <c r="M57" s="151">
        <v>65000</v>
      </c>
      <c r="N57" s="151">
        <v>65000</v>
      </c>
      <c r="O57" s="144"/>
    </row>
    <row r="58" spans="1:15" ht="22.5">
      <c r="A58" s="149" t="s">
        <v>346</v>
      </c>
      <c r="B58" s="150" t="s">
        <v>344</v>
      </c>
      <c r="C58" s="148" t="s">
        <v>345</v>
      </c>
      <c r="D58" s="148" t="s">
        <v>347</v>
      </c>
      <c r="E58" s="148" t="s">
        <v>336</v>
      </c>
      <c r="F58" s="148" t="s">
        <v>352</v>
      </c>
      <c r="G58" s="148" t="s">
        <v>10</v>
      </c>
      <c r="H58" s="148" t="s">
        <v>347</v>
      </c>
      <c r="I58" s="148" t="s">
        <v>321</v>
      </c>
      <c r="J58" s="148" t="s">
        <v>325</v>
      </c>
      <c r="K58" s="148" t="s">
        <v>326</v>
      </c>
      <c r="L58" s="151">
        <v>61283700</v>
      </c>
      <c r="M58" s="151">
        <v>61283700</v>
      </c>
      <c r="N58" s="151">
        <v>61283700</v>
      </c>
      <c r="O58" s="144"/>
    </row>
    <row r="59" spans="1:15" ht="22.5">
      <c r="A59" s="149" t="s">
        <v>346</v>
      </c>
      <c r="B59" s="150" t="s">
        <v>344</v>
      </c>
      <c r="C59" s="148" t="s">
        <v>345</v>
      </c>
      <c r="D59" s="148" t="s">
        <v>347</v>
      </c>
      <c r="E59" s="148" t="s">
        <v>338</v>
      </c>
      <c r="F59" s="148" t="s">
        <v>352</v>
      </c>
      <c r="G59" s="148" t="s">
        <v>10</v>
      </c>
      <c r="H59" s="148" t="s">
        <v>347</v>
      </c>
      <c r="I59" s="148" t="s">
        <v>321</v>
      </c>
      <c r="J59" s="148" t="s">
        <v>325</v>
      </c>
      <c r="K59" s="148" t="s">
        <v>326</v>
      </c>
      <c r="L59" s="151">
        <v>25168510</v>
      </c>
      <c r="M59" s="151">
        <v>25168510</v>
      </c>
      <c r="N59" s="151">
        <v>25168510</v>
      </c>
      <c r="O59" s="144"/>
    </row>
    <row r="60" spans="1:15" ht="22.5">
      <c r="A60" s="149" t="s">
        <v>349</v>
      </c>
      <c r="B60" s="150" t="s">
        <v>344</v>
      </c>
      <c r="C60" s="148" t="s">
        <v>345</v>
      </c>
      <c r="D60" s="148" t="s">
        <v>350</v>
      </c>
      <c r="E60" s="148" t="s">
        <v>336</v>
      </c>
      <c r="F60" s="148" t="s">
        <v>353</v>
      </c>
      <c r="G60" s="148" t="s">
        <v>10</v>
      </c>
      <c r="H60" s="148" t="s">
        <v>350</v>
      </c>
      <c r="I60" s="148" t="s">
        <v>321</v>
      </c>
      <c r="J60" s="148" t="s">
        <v>325</v>
      </c>
      <c r="K60" s="148" t="s">
        <v>326</v>
      </c>
      <c r="L60" s="151">
        <v>400000</v>
      </c>
      <c r="M60" s="151">
        <v>400000</v>
      </c>
      <c r="N60" s="151">
        <v>400000</v>
      </c>
      <c r="O60" s="144"/>
    </row>
    <row r="61" spans="1:16" ht="22.5">
      <c r="A61" s="149" t="s">
        <v>349</v>
      </c>
      <c r="B61" s="150" t="s">
        <v>344</v>
      </c>
      <c r="C61" s="148" t="s">
        <v>345</v>
      </c>
      <c r="D61" s="148" t="s">
        <v>350</v>
      </c>
      <c r="E61" s="148" t="s">
        <v>338</v>
      </c>
      <c r="F61" s="148" t="s">
        <v>353</v>
      </c>
      <c r="G61" s="148" t="s">
        <v>10</v>
      </c>
      <c r="H61" s="148" t="s">
        <v>350</v>
      </c>
      <c r="I61" s="148" t="s">
        <v>321</v>
      </c>
      <c r="J61" s="148" t="s">
        <v>325</v>
      </c>
      <c r="K61" s="148" t="s">
        <v>326</v>
      </c>
      <c r="L61" s="151">
        <v>250000</v>
      </c>
      <c r="M61" s="151">
        <v>250000</v>
      </c>
      <c r="N61" s="151">
        <v>250000</v>
      </c>
      <c r="O61" s="144"/>
      <c r="P61" s="77">
        <f>L62+L64+L66</f>
        <v>1454508</v>
      </c>
    </row>
    <row r="62" spans="1:15" ht="22.5">
      <c r="A62" s="149" t="s">
        <v>461</v>
      </c>
      <c r="B62" s="150" t="s">
        <v>462</v>
      </c>
      <c r="C62" s="148" t="s">
        <v>463</v>
      </c>
      <c r="D62" s="148" t="s">
        <v>321</v>
      </c>
      <c r="E62" s="148" t="s">
        <v>322</v>
      </c>
      <c r="F62" s="148" t="s">
        <v>323</v>
      </c>
      <c r="G62" s="148" t="s">
        <v>324</v>
      </c>
      <c r="H62" s="148" t="s">
        <v>321</v>
      </c>
      <c r="I62" s="148" t="s">
        <v>321</v>
      </c>
      <c r="J62" s="148" t="s">
        <v>325</v>
      </c>
      <c r="K62" s="148" t="s">
        <v>326</v>
      </c>
      <c r="L62" s="151">
        <v>22100</v>
      </c>
      <c r="M62" s="151">
        <v>22100</v>
      </c>
      <c r="N62" s="151">
        <v>22100</v>
      </c>
      <c r="O62" s="144"/>
    </row>
    <row r="63" spans="1:15" ht="22.5">
      <c r="A63" s="149" t="s">
        <v>464</v>
      </c>
      <c r="B63" s="150" t="s">
        <v>462</v>
      </c>
      <c r="C63" s="148" t="s">
        <v>463</v>
      </c>
      <c r="D63" s="148" t="s">
        <v>465</v>
      </c>
      <c r="E63" s="148" t="s">
        <v>334</v>
      </c>
      <c r="F63" s="148" t="s">
        <v>466</v>
      </c>
      <c r="G63" s="148" t="s">
        <v>10</v>
      </c>
      <c r="H63" s="148" t="s">
        <v>465</v>
      </c>
      <c r="I63" s="148" t="s">
        <v>321</v>
      </c>
      <c r="J63" s="148" t="s">
        <v>325</v>
      </c>
      <c r="K63" s="148" t="s">
        <v>326</v>
      </c>
      <c r="L63" s="151">
        <v>2100</v>
      </c>
      <c r="M63" s="151">
        <v>2100</v>
      </c>
      <c r="N63" s="151">
        <v>2100</v>
      </c>
      <c r="O63" s="144"/>
    </row>
    <row r="64" spans="1:15" ht="22.5">
      <c r="A64" s="149" t="s">
        <v>378</v>
      </c>
      <c r="B64" s="150" t="s">
        <v>462</v>
      </c>
      <c r="C64" s="148" t="s">
        <v>463</v>
      </c>
      <c r="D64" s="148" t="s">
        <v>379</v>
      </c>
      <c r="E64" s="148" t="s">
        <v>334</v>
      </c>
      <c r="F64" s="148" t="s">
        <v>393</v>
      </c>
      <c r="G64" s="148" t="s">
        <v>10</v>
      </c>
      <c r="H64" s="148" t="s">
        <v>379</v>
      </c>
      <c r="I64" s="148" t="s">
        <v>321</v>
      </c>
      <c r="J64" s="148" t="s">
        <v>325</v>
      </c>
      <c r="K64" s="148" t="s">
        <v>326</v>
      </c>
      <c r="L64" s="151">
        <v>20000</v>
      </c>
      <c r="M64" s="151">
        <v>20000</v>
      </c>
      <c r="N64" s="151">
        <v>20000</v>
      </c>
      <c r="O64" s="144"/>
    </row>
    <row r="65" spans="1:15" ht="22.5">
      <c r="A65" s="149" t="s">
        <v>354</v>
      </c>
      <c r="B65" s="150" t="s">
        <v>355</v>
      </c>
      <c r="C65" s="148" t="s">
        <v>356</v>
      </c>
      <c r="D65" s="148" t="s">
        <v>321</v>
      </c>
      <c r="E65" s="148" t="s">
        <v>322</v>
      </c>
      <c r="F65" s="148" t="s">
        <v>323</v>
      </c>
      <c r="G65" s="148" t="s">
        <v>324</v>
      </c>
      <c r="H65" s="148" t="s">
        <v>321</v>
      </c>
      <c r="I65" s="148" t="s">
        <v>321</v>
      </c>
      <c r="J65" s="148" t="s">
        <v>325</v>
      </c>
      <c r="K65" s="148" t="s">
        <v>326</v>
      </c>
      <c r="L65" s="151">
        <v>27717298</v>
      </c>
      <c r="M65" s="151">
        <v>27717298</v>
      </c>
      <c r="N65" s="151">
        <v>27717298</v>
      </c>
      <c r="O65" s="144"/>
    </row>
    <row r="66" spans="1:15" ht="22.5">
      <c r="A66" s="149" t="s">
        <v>357</v>
      </c>
      <c r="B66" s="150" t="s">
        <v>358</v>
      </c>
      <c r="C66" s="148" t="s">
        <v>356</v>
      </c>
      <c r="D66" s="148" t="s">
        <v>359</v>
      </c>
      <c r="E66" s="148" t="s">
        <v>334</v>
      </c>
      <c r="F66" s="148" t="s">
        <v>360</v>
      </c>
      <c r="G66" s="148" t="s">
        <v>10</v>
      </c>
      <c r="H66" s="148" t="s">
        <v>359</v>
      </c>
      <c r="I66" s="148" t="s">
        <v>321</v>
      </c>
      <c r="J66" s="148" t="s">
        <v>325</v>
      </c>
      <c r="K66" s="148" t="s">
        <v>326</v>
      </c>
      <c r="L66" s="151">
        <v>1412408</v>
      </c>
      <c r="M66" s="151">
        <v>1412408</v>
      </c>
      <c r="N66" s="151">
        <v>1412408</v>
      </c>
      <c r="O66" s="144"/>
    </row>
    <row r="67" spans="1:15" ht="22.5">
      <c r="A67" s="149" t="s">
        <v>357</v>
      </c>
      <c r="B67" s="150" t="s">
        <v>358</v>
      </c>
      <c r="C67" s="148" t="s">
        <v>356</v>
      </c>
      <c r="D67" s="148" t="s">
        <v>359</v>
      </c>
      <c r="E67" s="148" t="s">
        <v>336</v>
      </c>
      <c r="F67" s="148" t="s">
        <v>361</v>
      </c>
      <c r="G67" s="148" t="s">
        <v>10</v>
      </c>
      <c r="H67" s="148" t="s">
        <v>359</v>
      </c>
      <c r="I67" s="148" t="s">
        <v>321</v>
      </c>
      <c r="J67" s="148" t="s">
        <v>325</v>
      </c>
      <c r="K67" s="148" t="s">
        <v>326</v>
      </c>
      <c r="L67" s="151">
        <v>18628500</v>
      </c>
      <c r="M67" s="151">
        <v>18628500</v>
      </c>
      <c r="N67" s="151">
        <v>18628500</v>
      </c>
      <c r="O67" s="144"/>
    </row>
    <row r="68" spans="1:15" ht="22.5">
      <c r="A68" s="149" t="s">
        <v>357</v>
      </c>
      <c r="B68" s="150" t="s">
        <v>358</v>
      </c>
      <c r="C68" s="148" t="s">
        <v>356</v>
      </c>
      <c r="D68" s="148" t="s">
        <v>359</v>
      </c>
      <c r="E68" s="148" t="s">
        <v>338</v>
      </c>
      <c r="F68" s="148" t="s">
        <v>361</v>
      </c>
      <c r="G68" s="148" t="s">
        <v>10</v>
      </c>
      <c r="H68" s="148" t="s">
        <v>359</v>
      </c>
      <c r="I68" s="148" t="s">
        <v>321</v>
      </c>
      <c r="J68" s="148" t="s">
        <v>325</v>
      </c>
      <c r="K68" s="148" t="s">
        <v>326</v>
      </c>
      <c r="L68" s="151">
        <v>7676390</v>
      </c>
      <c r="M68" s="151">
        <v>7676390</v>
      </c>
      <c r="N68" s="151">
        <v>7676390</v>
      </c>
      <c r="O68" s="144"/>
    </row>
    <row r="69" spans="1:15" ht="22.5">
      <c r="A69" s="149" t="s">
        <v>362</v>
      </c>
      <c r="B69" s="150" t="s">
        <v>363</v>
      </c>
      <c r="C69" s="148" t="s">
        <v>364</v>
      </c>
      <c r="D69" s="148" t="s">
        <v>321</v>
      </c>
      <c r="E69" s="148" t="s">
        <v>322</v>
      </c>
      <c r="F69" s="148" t="s">
        <v>323</v>
      </c>
      <c r="G69" s="148" t="s">
        <v>324</v>
      </c>
      <c r="H69" s="148" t="s">
        <v>321</v>
      </c>
      <c r="I69" s="148" t="s">
        <v>321</v>
      </c>
      <c r="J69" s="148" t="s">
        <v>325</v>
      </c>
      <c r="K69" s="148" t="s">
        <v>326</v>
      </c>
      <c r="L69" s="151">
        <v>7378188.24</v>
      </c>
      <c r="M69" s="151">
        <v>7374825</v>
      </c>
      <c r="N69" s="151">
        <v>7374825</v>
      </c>
      <c r="O69" s="144"/>
    </row>
    <row r="70" spans="1:15" ht="22.5">
      <c r="A70" s="149" t="s">
        <v>365</v>
      </c>
      <c r="B70" s="150" t="s">
        <v>366</v>
      </c>
      <c r="C70" s="148" t="s">
        <v>367</v>
      </c>
      <c r="D70" s="148" t="s">
        <v>321</v>
      </c>
      <c r="E70" s="148" t="s">
        <v>322</v>
      </c>
      <c r="F70" s="148" t="s">
        <v>323</v>
      </c>
      <c r="G70" s="148" t="s">
        <v>324</v>
      </c>
      <c r="H70" s="148" t="s">
        <v>321</v>
      </c>
      <c r="I70" s="148" t="s">
        <v>321</v>
      </c>
      <c r="J70" s="148" t="s">
        <v>325</v>
      </c>
      <c r="K70" s="148" t="s">
        <v>326</v>
      </c>
      <c r="L70" s="151">
        <v>7374825</v>
      </c>
      <c r="M70" s="151">
        <v>7374825</v>
      </c>
      <c r="N70" s="151">
        <v>7374825</v>
      </c>
      <c r="O70" s="144"/>
    </row>
    <row r="71" spans="1:15" ht="22.5">
      <c r="A71" s="149" t="s">
        <v>368</v>
      </c>
      <c r="B71" s="150" t="s">
        <v>366</v>
      </c>
      <c r="C71" s="148" t="s">
        <v>367</v>
      </c>
      <c r="D71" s="148" t="s">
        <v>369</v>
      </c>
      <c r="E71" s="148" t="s">
        <v>334</v>
      </c>
      <c r="F71" s="148" t="s">
        <v>370</v>
      </c>
      <c r="G71" s="148" t="s">
        <v>10</v>
      </c>
      <c r="H71" s="148" t="s">
        <v>369</v>
      </c>
      <c r="I71" s="148" t="s">
        <v>321</v>
      </c>
      <c r="J71" s="148" t="s">
        <v>325</v>
      </c>
      <c r="K71" s="148" t="s">
        <v>326</v>
      </c>
      <c r="L71" s="151">
        <v>7374825</v>
      </c>
      <c r="M71" s="151">
        <v>7374825</v>
      </c>
      <c r="N71" s="151">
        <v>7374825</v>
      </c>
      <c r="O71" s="144"/>
    </row>
    <row r="72" spans="1:15" ht="22.5">
      <c r="A72" s="149" t="s">
        <v>528</v>
      </c>
      <c r="B72" s="150" t="s">
        <v>529</v>
      </c>
      <c r="C72" s="148" t="s">
        <v>530</v>
      </c>
      <c r="D72" s="148" t="s">
        <v>321</v>
      </c>
      <c r="E72" s="148" t="s">
        <v>322</v>
      </c>
      <c r="F72" s="148" t="s">
        <v>323</v>
      </c>
      <c r="G72" s="148" t="s">
        <v>324</v>
      </c>
      <c r="H72" s="148" t="s">
        <v>321</v>
      </c>
      <c r="I72" s="148" t="s">
        <v>321</v>
      </c>
      <c r="J72" s="148" t="s">
        <v>325</v>
      </c>
      <c r="K72" s="148" t="s">
        <v>326</v>
      </c>
      <c r="L72" s="151">
        <v>3363.24</v>
      </c>
      <c r="M72" s="151"/>
      <c r="N72" s="151"/>
      <c r="O72" s="144"/>
    </row>
    <row r="73" spans="1:15" ht="22.5">
      <c r="A73" s="149" t="s">
        <v>531</v>
      </c>
      <c r="B73" s="150" t="s">
        <v>529</v>
      </c>
      <c r="C73" s="148" t="s">
        <v>530</v>
      </c>
      <c r="D73" s="148" t="s">
        <v>532</v>
      </c>
      <c r="E73" s="148" t="s">
        <v>322</v>
      </c>
      <c r="F73" s="148" t="s">
        <v>533</v>
      </c>
      <c r="G73" s="148" t="s">
        <v>8</v>
      </c>
      <c r="H73" s="148" t="s">
        <v>532</v>
      </c>
      <c r="I73" s="148" t="s">
        <v>321</v>
      </c>
      <c r="J73" s="148" t="s">
        <v>325</v>
      </c>
      <c r="K73" s="148" t="s">
        <v>326</v>
      </c>
      <c r="L73" s="151">
        <v>3363.24</v>
      </c>
      <c r="M73" s="151"/>
      <c r="N73" s="151"/>
      <c r="O73" s="144"/>
    </row>
    <row r="74" spans="1:15" ht="22.5">
      <c r="A74" s="149" t="s">
        <v>371</v>
      </c>
      <c r="B74" s="150" t="s">
        <v>372</v>
      </c>
      <c r="C74" s="148" t="s">
        <v>321</v>
      </c>
      <c r="D74" s="148" t="s">
        <v>321</v>
      </c>
      <c r="E74" s="148" t="s">
        <v>322</v>
      </c>
      <c r="F74" s="148" t="s">
        <v>323</v>
      </c>
      <c r="G74" s="148" t="s">
        <v>324</v>
      </c>
      <c r="H74" s="148" t="s">
        <v>321</v>
      </c>
      <c r="I74" s="148" t="s">
        <v>321</v>
      </c>
      <c r="J74" s="148" t="s">
        <v>325</v>
      </c>
      <c r="K74" s="148" t="s">
        <v>326</v>
      </c>
      <c r="L74" s="151">
        <v>63305645.48</v>
      </c>
      <c r="M74" s="151">
        <v>61322175</v>
      </c>
      <c r="N74" s="151">
        <v>61322175</v>
      </c>
      <c r="O74" s="144"/>
    </row>
    <row r="75" spans="1:15" ht="22.5">
      <c r="A75" s="149" t="s">
        <v>373</v>
      </c>
      <c r="B75" s="150" t="s">
        <v>374</v>
      </c>
      <c r="C75" s="148" t="s">
        <v>375</v>
      </c>
      <c r="D75" s="148" t="s">
        <v>321</v>
      </c>
      <c r="E75" s="148" t="s">
        <v>322</v>
      </c>
      <c r="F75" s="148" t="s">
        <v>323</v>
      </c>
      <c r="G75" s="148" t="s">
        <v>324</v>
      </c>
      <c r="H75" s="148" t="s">
        <v>321</v>
      </c>
      <c r="I75" s="148" t="s">
        <v>321</v>
      </c>
      <c r="J75" s="148" t="s">
        <v>325</v>
      </c>
      <c r="K75" s="148" t="s">
        <v>326</v>
      </c>
      <c r="L75" s="151">
        <v>54937645.48</v>
      </c>
      <c r="M75" s="151">
        <v>53254175</v>
      </c>
      <c r="N75" s="151">
        <v>53254175</v>
      </c>
      <c r="O75" s="144"/>
    </row>
    <row r="76" spans="1:15" ht="22.5">
      <c r="A76" s="149" t="s">
        <v>376</v>
      </c>
      <c r="B76" s="150" t="s">
        <v>374</v>
      </c>
      <c r="C76" s="148" t="s">
        <v>375</v>
      </c>
      <c r="D76" s="148" t="s">
        <v>377</v>
      </c>
      <c r="E76" s="148" t="s">
        <v>524</v>
      </c>
      <c r="F76" s="148" t="s">
        <v>323</v>
      </c>
      <c r="G76" s="148" t="s">
        <v>11</v>
      </c>
      <c r="H76" s="148" t="s">
        <v>377</v>
      </c>
      <c r="I76" s="148" t="s">
        <v>321</v>
      </c>
      <c r="J76" s="148" t="s">
        <v>325</v>
      </c>
      <c r="K76" s="148" t="s">
        <v>326</v>
      </c>
      <c r="L76" s="151">
        <v>1696000</v>
      </c>
      <c r="M76" s="151">
        <v>2102000</v>
      </c>
      <c r="N76" s="151">
        <v>2102000</v>
      </c>
      <c r="O76" s="144"/>
    </row>
    <row r="77" spans="1:15" ht="22.5">
      <c r="A77" s="149" t="s">
        <v>378</v>
      </c>
      <c r="B77" s="150" t="s">
        <v>374</v>
      </c>
      <c r="C77" s="148" t="s">
        <v>375</v>
      </c>
      <c r="D77" s="148" t="s">
        <v>379</v>
      </c>
      <c r="E77" s="148" t="s">
        <v>526</v>
      </c>
      <c r="F77" s="148" t="s">
        <v>323</v>
      </c>
      <c r="G77" s="148" t="s">
        <v>11</v>
      </c>
      <c r="H77" s="148" t="s">
        <v>379</v>
      </c>
      <c r="I77" s="148" t="s">
        <v>321</v>
      </c>
      <c r="J77" s="148" t="s">
        <v>325</v>
      </c>
      <c r="K77" s="148" t="s">
        <v>326</v>
      </c>
      <c r="L77" s="151">
        <v>3000000</v>
      </c>
      <c r="M77" s="151">
        <v>3000000</v>
      </c>
      <c r="N77" s="151">
        <v>3000000</v>
      </c>
      <c r="O77" s="144"/>
    </row>
    <row r="78" spans="1:15" ht="22.5">
      <c r="A78" s="149" t="s">
        <v>378</v>
      </c>
      <c r="B78" s="150" t="s">
        <v>374</v>
      </c>
      <c r="C78" s="148" t="s">
        <v>375</v>
      </c>
      <c r="D78" s="148" t="s">
        <v>379</v>
      </c>
      <c r="E78" s="148" t="s">
        <v>527</v>
      </c>
      <c r="F78" s="148" t="s">
        <v>323</v>
      </c>
      <c r="G78" s="148" t="s">
        <v>11</v>
      </c>
      <c r="H78" s="148" t="s">
        <v>379</v>
      </c>
      <c r="I78" s="148" t="s">
        <v>321</v>
      </c>
      <c r="J78" s="148" t="s">
        <v>325</v>
      </c>
      <c r="K78" s="148" t="s">
        <v>326</v>
      </c>
      <c r="L78" s="151">
        <v>300000</v>
      </c>
      <c r="M78" s="151">
        <v>300000</v>
      </c>
      <c r="N78" s="151">
        <v>300000</v>
      </c>
      <c r="O78" s="144"/>
    </row>
    <row r="79" spans="1:15" ht="22.5">
      <c r="A79" s="149" t="s">
        <v>380</v>
      </c>
      <c r="B79" s="150" t="s">
        <v>374</v>
      </c>
      <c r="C79" s="148" t="s">
        <v>375</v>
      </c>
      <c r="D79" s="148" t="s">
        <v>381</v>
      </c>
      <c r="E79" s="148" t="s">
        <v>524</v>
      </c>
      <c r="F79" s="148" t="s">
        <v>323</v>
      </c>
      <c r="G79" s="148" t="s">
        <v>11</v>
      </c>
      <c r="H79" s="148" t="s">
        <v>381</v>
      </c>
      <c r="I79" s="148" t="s">
        <v>321</v>
      </c>
      <c r="J79" s="148" t="s">
        <v>325</v>
      </c>
      <c r="K79" s="148" t="s">
        <v>326</v>
      </c>
      <c r="L79" s="151">
        <v>1000000</v>
      </c>
      <c r="M79" s="151">
        <v>2000000</v>
      </c>
      <c r="N79" s="151">
        <v>2000000</v>
      </c>
      <c r="O79" s="144"/>
    </row>
    <row r="80" spans="1:15" ht="22.5">
      <c r="A80" s="149" t="s">
        <v>534</v>
      </c>
      <c r="B80" s="150" t="s">
        <v>374</v>
      </c>
      <c r="C80" s="148" t="s">
        <v>375</v>
      </c>
      <c r="D80" s="148" t="s">
        <v>535</v>
      </c>
      <c r="E80" s="148" t="s">
        <v>526</v>
      </c>
      <c r="F80" s="148" t="s">
        <v>323</v>
      </c>
      <c r="G80" s="148" t="s">
        <v>11</v>
      </c>
      <c r="H80" s="148" t="s">
        <v>535</v>
      </c>
      <c r="I80" s="148" t="s">
        <v>321</v>
      </c>
      <c r="J80" s="148" t="s">
        <v>325</v>
      </c>
      <c r="K80" s="148" t="s">
        <v>326</v>
      </c>
      <c r="L80" s="151">
        <v>2226000</v>
      </c>
      <c r="M80" s="151">
        <v>2226000</v>
      </c>
      <c r="N80" s="151">
        <v>2226000</v>
      </c>
      <c r="O80" s="144"/>
    </row>
    <row r="81" spans="1:15" ht="22.5">
      <c r="A81" s="149" t="s">
        <v>534</v>
      </c>
      <c r="B81" s="150" t="s">
        <v>374</v>
      </c>
      <c r="C81" s="148" t="s">
        <v>375</v>
      </c>
      <c r="D81" s="148" t="s">
        <v>535</v>
      </c>
      <c r="E81" s="148" t="s">
        <v>527</v>
      </c>
      <c r="F81" s="148" t="s">
        <v>323</v>
      </c>
      <c r="G81" s="148" t="s">
        <v>11</v>
      </c>
      <c r="H81" s="148" t="s">
        <v>535</v>
      </c>
      <c r="I81" s="148" t="s">
        <v>321</v>
      </c>
      <c r="J81" s="148" t="s">
        <v>325</v>
      </c>
      <c r="K81" s="148" t="s">
        <v>326</v>
      </c>
      <c r="L81" s="151">
        <v>1065000</v>
      </c>
      <c r="M81" s="151">
        <v>1065000</v>
      </c>
      <c r="N81" s="151">
        <v>1065000</v>
      </c>
      <c r="O81" s="144"/>
    </row>
    <row r="82" spans="1:15" ht="22.5">
      <c r="A82" s="149" t="s">
        <v>380</v>
      </c>
      <c r="B82" s="150" t="s">
        <v>374</v>
      </c>
      <c r="C82" s="148" t="s">
        <v>375</v>
      </c>
      <c r="D82" s="148" t="s">
        <v>381</v>
      </c>
      <c r="E82" s="148" t="s">
        <v>322</v>
      </c>
      <c r="F82" s="148" t="s">
        <v>536</v>
      </c>
      <c r="G82" s="148" t="s">
        <v>8</v>
      </c>
      <c r="H82" s="148" t="s">
        <v>381</v>
      </c>
      <c r="I82" s="148" t="s">
        <v>321</v>
      </c>
      <c r="J82" s="148" t="s">
        <v>325</v>
      </c>
      <c r="K82" s="148" t="s">
        <v>326</v>
      </c>
      <c r="L82" s="151">
        <v>119916.29</v>
      </c>
      <c r="M82" s="151"/>
      <c r="N82" s="151"/>
      <c r="O82" s="144"/>
    </row>
    <row r="83" spans="1:15" ht="22.5">
      <c r="A83" s="149" t="s">
        <v>382</v>
      </c>
      <c r="B83" s="150" t="s">
        <v>374</v>
      </c>
      <c r="C83" s="148" t="s">
        <v>375</v>
      </c>
      <c r="D83" s="148" t="s">
        <v>383</v>
      </c>
      <c r="E83" s="148" t="s">
        <v>322</v>
      </c>
      <c r="F83" s="148" t="s">
        <v>537</v>
      </c>
      <c r="G83" s="148" t="s">
        <v>8</v>
      </c>
      <c r="H83" s="148" t="s">
        <v>383</v>
      </c>
      <c r="I83" s="148" t="s">
        <v>321</v>
      </c>
      <c r="J83" s="148" t="s">
        <v>325</v>
      </c>
      <c r="K83" s="148" t="s">
        <v>326</v>
      </c>
      <c r="L83" s="151">
        <v>198033.53</v>
      </c>
      <c r="M83" s="151"/>
      <c r="N83" s="151"/>
      <c r="O83" s="144"/>
    </row>
    <row r="84" spans="1:15" ht="22.5">
      <c r="A84" s="149" t="s">
        <v>389</v>
      </c>
      <c r="B84" s="150" t="s">
        <v>374</v>
      </c>
      <c r="C84" s="148" t="s">
        <v>375</v>
      </c>
      <c r="D84" s="148" t="s">
        <v>390</v>
      </c>
      <c r="E84" s="148" t="s">
        <v>322</v>
      </c>
      <c r="F84" s="148" t="s">
        <v>538</v>
      </c>
      <c r="G84" s="148" t="s">
        <v>8</v>
      </c>
      <c r="H84" s="148" t="s">
        <v>390</v>
      </c>
      <c r="I84" s="148" t="s">
        <v>321</v>
      </c>
      <c r="J84" s="148" t="s">
        <v>325</v>
      </c>
      <c r="K84" s="148" t="s">
        <v>326</v>
      </c>
      <c r="L84" s="151">
        <v>13973.82</v>
      </c>
      <c r="M84" s="151"/>
      <c r="N84" s="151"/>
      <c r="O84" s="144"/>
    </row>
    <row r="85" spans="1:15" ht="22.5">
      <c r="A85" s="149" t="s">
        <v>534</v>
      </c>
      <c r="B85" s="150" t="s">
        <v>374</v>
      </c>
      <c r="C85" s="148" t="s">
        <v>375</v>
      </c>
      <c r="D85" s="148" t="s">
        <v>535</v>
      </c>
      <c r="E85" s="148" t="s">
        <v>322</v>
      </c>
      <c r="F85" s="148" t="s">
        <v>539</v>
      </c>
      <c r="G85" s="148" t="s">
        <v>8</v>
      </c>
      <c r="H85" s="148" t="s">
        <v>535</v>
      </c>
      <c r="I85" s="148" t="s">
        <v>321</v>
      </c>
      <c r="J85" s="148" t="s">
        <v>325</v>
      </c>
      <c r="K85" s="148" t="s">
        <v>326</v>
      </c>
      <c r="L85" s="151">
        <v>200000</v>
      </c>
      <c r="M85" s="151">
        <v>200000</v>
      </c>
      <c r="N85" s="151">
        <v>200000</v>
      </c>
      <c r="O85" s="144"/>
    </row>
    <row r="86" spans="1:15" ht="22.5">
      <c r="A86" s="149" t="s">
        <v>378</v>
      </c>
      <c r="B86" s="150" t="s">
        <v>374</v>
      </c>
      <c r="C86" s="148" t="s">
        <v>375</v>
      </c>
      <c r="D86" s="148" t="s">
        <v>379</v>
      </c>
      <c r="E86" s="148" t="s">
        <v>322</v>
      </c>
      <c r="F86" s="148" t="s">
        <v>540</v>
      </c>
      <c r="G86" s="148" t="s">
        <v>8</v>
      </c>
      <c r="H86" s="148" t="s">
        <v>379</v>
      </c>
      <c r="I86" s="148" t="s">
        <v>321</v>
      </c>
      <c r="J86" s="148" t="s">
        <v>325</v>
      </c>
      <c r="K86" s="148" t="s">
        <v>326</v>
      </c>
      <c r="L86" s="151">
        <v>15000000</v>
      </c>
      <c r="M86" s="151">
        <v>14000000</v>
      </c>
      <c r="N86" s="151">
        <v>14000000</v>
      </c>
      <c r="O86" s="144"/>
    </row>
    <row r="87" spans="1:15" ht="22.5">
      <c r="A87" s="149" t="s">
        <v>380</v>
      </c>
      <c r="B87" s="150" t="s">
        <v>374</v>
      </c>
      <c r="C87" s="148" t="s">
        <v>375</v>
      </c>
      <c r="D87" s="148" t="s">
        <v>381</v>
      </c>
      <c r="E87" s="148" t="s">
        <v>322</v>
      </c>
      <c r="F87" s="148" t="s">
        <v>541</v>
      </c>
      <c r="G87" s="148" t="s">
        <v>8</v>
      </c>
      <c r="H87" s="148" t="s">
        <v>381</v>
      </c>
      <c r="I87" s="148" t="s">
        <v>321</v>
      </c>
      <c r="J87" s="148" t="s">
        <v>325</v>
      </c>
      <c r="K87" s="148" t="s">
        <v>326</v>
      </c>
      <c r="L87" s="151">
        <v>150000</v>
      </c>
      <c r="M87" s="151">
        <v>150000</v>
      </c>
      <c r="N87" s="151">
        <v>150000</v>
      </c>
      <c r="O87" s="144"/>
    </row>
    <row r="88" spans="1:15" ht="22.5">
      <c r="A88" s="149" t="s">
        <v>534</v>
      </c>
      <c r="B88" s="150" t="s">
        <v>374</v>
      </c>
      <c r="C88" s="148" t="s">
        <v>375</v>
      </c>
      <c r="D88" s="148" t="s">
        <v>535</v>
      </c>
      <c r="E88" s="148" t="s">
        <v>322</v>
      </c>
      <c r="F88" s="148" t="s">
        <v>542</v>
      </c>
      <c r="G88" s="148" t="s">
        <v>8</v>
      </c>
      <c r="H88" s="148" t="s">
        <v>535</v>
      </c>
      <c r="I88" s="148" t="s">
        <v>321</v>
      </c>
      <c r="J88" s="148" t="s">
        <v>325</v>
      </c>
      <c r="K88" s="148" t="s">
        <v>326</v>
      </c>
      <c r="L88" s="151">
        <v>7000000</v>
      </c>
      <c r="M88" s="151">
        <v>6000000</v>
      </c>
      <c r="N88" s="151">
        <v>6000000</v>
      </c>
      <c r="O88" s="144"/>
    </row>
    <row r="89" spans="1:15" ht="22.5">
      <c r="A89" s="149" t="s">
        <v>384</v>
      </c>
      <c r="B89" s="150" t="s">
        <v>374</v>
      </c>
      <c r="C89" s="148" t="s">
        <v>375</v>
      </c>
      <c r="D89" s="148" t="s">
        <v>385</v>
      </c>
      <c r="E89" s="148" t="s">
        <v>322</v>
      </c>
      <c r="F89" s="148" t="s">
        <v>543</v>
      </c>
      <c r="G89" s="148" t="s">
        <v>8</v>
      </c>
      <c r="H89" s="148" t="s">
        <v>385</v>
      </c>
      <c r="I89" s="148" t="s">
        <v>321</v>
      </c>
      <c r="J89" s="148" t="s">
        <v>325</v>
      </c>
      <c r="K89" s="148" t="s">
        <v>326</v>
      </c>
      <c r="L89" s="151">
        <v>200000</v>
      </c>
      <c r="M89" s="151">
        <v>200000</v>
      </c>
      <c r="N89" s="151">
        <v>200000</v>
      </c>
      <c r="O89" s="144"/>
    </row>
    <row r="90" spans="1:15" ht="22.5">
      <c r="A90" s="149" t="s">
        <v>382</v>
      </c>
      <c r="B90" s="150" t="s">
        <v>374</v>
      </c>
      <c r="C90" s="148" t="s">
        <v>375</v>
      </c>
      <c r="D90" s="148" t="s">
        <v>383</v>
      </c>
      <c r="E90" s="148" t="s">
        <v>322</v>
      </c>
      <c r="F90" s="148" t="s">
        <v>544</v>
      </c>
      <c r="G90" s="148" t="s">
        <v>8</v>
      </c>
      <c r="H90" s="148" t="s">
        <v>383</v>
      </c>
      <c r="I90" s="148" t="s">
        <v>321</v>
      </c>
      <c r="J90" s="148" t="s">
        <v>325</v>
      </c>
      <c r="K90" s="148" t="s">
        <v>326</v>
      </c>
      <c r="L90" s="151">
        <v>642640.31</v>
      </c>
      <c r="M90" s="151">
        <v>300000</v>
      </c>
      <c r="N90" s="151">
        <v>300000</v>
      </c>
      <c r="O90" s="144"/>
    </row>
    <row r="91" spans="1:15" ht="22.5">
      <c r="A91" s="149" t="s">
        <v>386</v>
      </c>
      <c r="B91" s="150" t="s">
        <v>374</v>
      </c>
      <c r="C91" s="148" t="s">
        <v>375</v>
      </c>
      <c r="D91" s="148" t="s">
        <v>387</v>
      </c>
      <c r="E91" s="148" t="s">
        <v>334</v>
      </c>
      <c r="F91" s="148" t="s">
        <v>388</v>
      </c>
      <c r="G91" s="148" t="s">
        <v>10</v>
      </c>
      <c r="H91" s="148" t="s">
        <v>387</v>
      </c>
      <c r="I91" s="148" t="s">
        <v>321</v>
      </c>
      <c r="J91" s="148" t="s">
        <v>325</v>
      </c>
      <c r="K91" s="148" t="s">
        <v>326</v>
      </c>
      <c r="L91" s="151">
        <v>210000</v>
      </c>
      <c r="M91" s="151">
        <v>210000</v>
      </c>
      <c r="N91" s="151">
        <v>210000</v>
      </c>
      <c r="O91" s="144"/>
    </row>
    <row r="92" spans="1:15" ht="22.5">
      <c r="A92" s="149" t="s">
        <v>389</v>
      </c>
      <c r="B92" s="150" t="s">
        <v>374</v>
      </c>
      <c r="C92" s="148" t="s">
        <v>375</v>
      </c>
      <c r="D92" s="148" t="s">
        <v>390</v>
      </c>
      <c r="E92" s="148" t="s">
        <v>334</v>
      </c>
      <c r="F92" s="148" t="s">
        <v>391</v>
      </c>
      <c r="G92" s="148" t="s">
        <v>10</v>
      </c>
      <c r="H92" s="148" t="s">
        <v>390</v>
      </c>
      <c r="I92" s="148" t="s">
        <v>321</v>
      </c>
      <c r="J92" s="148" t="s">
        <v>325</v>
      </c>
      <c r="K92" s="148" t="s">
        <v>326</v>
      </c>
      <c r="L92" s="151">
        <v>2000000</v>
      </c>
      <c r="M92" s="151">
        <v>2000000</v>
      </c>
      <c r="N92" s="151">
        <v>2000000</v>
      </c>
      <c r="O92" s="144"/>
    </row>
    <row r="93" spans="1:15" ht="22.5">
      <c r="A93" s="149" t="s">
        <v>376</v>
      </c>
      <c r="B93" s="150" t="s">
        <v>374</v>
      </c>
      <c r="C93" s="148" t="s">
        <v>375</v>
      </c>
      <c r="D93" s="148" t="s">
        <v>377</v>
      </c>
      <c r="E93" s="148" t="s">
        <v>334</v>
      </c>
      <c r="F93" s="148" t="s">
        <v>392</v>
      </c>
      <c r="G93" s="148" t="s">
        <v>10</v>
      </c>
      <c r="H93" s="148" t="s">
        <v>377</v>
      </c>
      <c r="I93" s="148" t="s">
        <v>321</v>
      </c>
      <c r="J93" s="148" t="s">
        <v>325</v>
      </c>
      <c r="K93" s="148" t="s">
        <v>326</v>
      </c>
      <c r="L93" s="151">
        <v>3425375</v>
      </c>
      <c r="M93" s="151">
        <v>3425375</v>
      </c>
      <c r="N93" s="151">
        <v>3425375</v>
      </c>
      <c r="O93" s="144"/>
    </row>
    <row r="94" spans="1:15" ht="22.5">
      <c r="A94" s="149" t="s">
        <v>378</v>
      </c>
      <c r="B94" s="150" t="s">
        <v>374</v>
      </c>
      <c r="C94" s="148" t="s">
        <v>375</v>
      </c>
      <c r="D94" s="148" t="s">
        <v>379</v>
      </c>
      <c r="E94" s="148" t="s">
        <v>334</v>
      </c>
      <c r="F94" s="148" t="s">
        <v>393</v>
      </c>
      <c r="G94" s="148" t="s">
        <v>10</v>
      </c>
      <c r="H94" s="148" t="s">
        <v>379</v>
      </c>
      <c r="I94" s="148" t="s">
        <v>321</v>
      </c>
      <c r="J94" s="148" t="s">
        <v>325</v>
      </c>
      <c r="K94" s="148" t="s">
        <v>326</v>
      </c>
      <c r="L94" s="151">
        <v>13239706.53</v>
      </c>
      <c r="M94" s="151">
        <v>12824800</v>
      </c>
      <c r="N94" s="151">
        <v>12824800</v>
      </c>
      <c r="O94" s="144"/>
    </row>
    <row r="95" spans="1:15" ht="22.5">
      <c r="A95" s="149" t="s">
        <v>380</v>
      </c>
      <c r="B95" s="150" t="s">
        <v>374</v>
      </c>
      <c r="C95" s="148" t="s">
        <v>375</v>
      </c>
      <c r="D95" s="148" t="s">
        <v>381</v>
      </c>
      <c r="E95" s="148" t="s">
        <v>334</v>
      </c>
      <c r="F95" s="148" t="s">
        <v>394</v>
      </c>
      <c r="G95" s="148" t="s">
        <v>10</v>
      </c>
      <c r="H95" s="148" t="s">
        <v>381</v>
      </c>
      <c r="I95" s="148" t="s">
        <v>321</v>
      </c>
      <c r="J95" s="148" t="s">
        <v>325</v>
      </c>
      <c r="K95" s="148" t="s">
        <v>326</v>
      </c>
      <c r="L95" s="151">
        <v>900000</v>
      </c>
      <c r="M95" s="151">
        <v>900000</v>
      </c>
      <c r="N95" s="151">
        <v>900000</v>
      </c>
      <c r="O95" s="144"/>
    </row>
    <row r="96" spans="1:15" ht="22.5">
      <c r="A96" s="149" t="s">
        <v>395</v>
      </c>
      <c r="B96" s="150" t="s">
        <v>374</v>
      </c>
      <c r="C96" s="148" t="s">
        <v>375</v>
      </c>
      <c r="D96" s="148" t="s">
        <v>396</v>
      </c>
      <c r="E96" s="148" t="s">
        <v>334</v>
      </c>
      <c r="F96" s="148" t="s">
        <v>397</v>
      </c>
      <c r="G96" s="148" t="s">
        <v>10</v>
      </c>
      <c r="H96" s="148" t="s">
        <v>396</v>
      </c>
      <c r="I96" s="148" t="s">
        <v>321</v>
      </c>
      <c r="J96" s="148" t="s">
        <v>325</v>
      </c>
      <c r="K96" s="148" t="s">
        <v>326</v>
      </c>
      <c r="L96" s="151">
        <v>30000</v>
      </c>
      <c r="M96" s="151">
        <v>30000</v>
      </c>
      <c r="N96" s="151">
        <v>30000</v>
      </c>
      <c r="O96" s="144"/>
    </row>
    <row r="97" spans="1:15" ht="22.5">
      <c r="A97" s="149" t="s">
        <v>398</v>
      </c>
      <c r="B97" s="150" t="s">
        <v>374</v>
      </c>
      <c r="C97" s="148" t="s">
        <v>375</v>
      </c>
      <c r="D97" s="148" t="s">
        <v>399</v>
      </c>
      <c r="E97" s="148" t="s">
        <v>334</v>
      </c>
      <c r="F97" s="148" t="s">
        <v>400</v>
      </c>
      <c r="G97" s="148" t="s">
        <v>10</v>
      </c>
      <c r="H97" s="148" t="s">
        <v>399</v>
      </c>
      <c r="I97" s="148" t="s">
        <v>321</v>
      </c>
      <c r="J97" s="148" t="s">
        <v>325</v>
      </c>
      <c r="K97" s="148" t="s">
        <v>326</v>
      </c>
      <c r="L97" s="151">
        <v>250000</v>
      </c>
      <c r="M97" s="151">
        <v>250000</v>
      </c>
      <c r="N97" s="151">
        <v>250000</v>
      </c>
      <c r="O97" s="144"/>
    </row>
    <row r="98" spans="1:15" ht="22.5">
      <c r="A98" s="149" t="s">
        <v>384</v>
      </c>
      <c r="B98" s="150" t="s">
        <v>374</v>
      </c>
      <c r="C98" s="148" t="s">
        <v>375</v>
      </c>
      <c r="D98" s="148" t="s">
        <v>385</v>
      </c>
      <c r="E98" s="148" t="s">
        <v>334</v>
      </c>
      <c r="F98" s="148" t="s">
        <v>401</v>
      </c>
      <c r="G98" s="148" t="s">
        <v>10</v>
      </c>
      <c r="H98" s="148" t="s">
        <v>385</v>
      </c>
      <c r="I98" s="148" t="s">
        <v>321</v>
      </c>
      <c r="J98" s="148" t="s">
        <v>325</v>
      </c>
      <c r="K98" s="148" t="s">
        <v>326</v>
      </c>
      <c r="L98" s="151">
        <v>200000</v>
      </c>
      <c r="M98" s="151">
        <v>200000</v>
      </c>
      <c r="N98" s="151">
        <v>200000</v>
      </c>
      <c r="O98" s="144"/>
    </row>
    <row r="99" spans="1:15" ht="22.5">
      <c r="A99" s="149" t="s">
        <v>382</v>
      </c>
      <c r="B99" s="150" t="s">
        <v>374</v>
      </c>
      <c r="C99" s="148" t="s">
        <v>375</v>
      </c>
      <c r="D99" s="148" t="s">
        <v>383</v>
      </c>
      <c r="E99" s="148" t="s">
        <v>334</v>
      </c>
      <c r="F99" s="148" t="s">
        <v>402</v>
      </c>
      <c r="G99" s="148" t="s">
        <v>10</v>
      </c>
      <c r="H99" s="148" t="s">
        <v>383</v>
      </c>
      <c r="I99" s="148" t="s">
        <v>321</v>
      </c>
      <c r="J99" s="148" t="s">
        <v>325</v>
      </c>
      <c r="K99" s="148" t="s">
        <v>326</v>
      </c>
      <c r="L99" s="151">
        <v>1200000</v>
      </c>
      <c r="M99" s="151">
        <v>1200000</v>
      </c>
      <c r="N99" s="151">
        <v>1200000</v>
      </c>
      <c r="O99" s="144"/>
    </row>
    <row r="100" spans="1:15" ht="22.5">
      <c r="A100" s="149" t="s">
        <v>382</v>
      </c>
      <c r="B100" s="150" t="s">
        <v>374</v>
      </c>
      <c r="C100" s="148" t="s">
        <v>375</v>
      </c>
      <c r="D100" s="148" t="s">
        <v>383</v>
      </c>
      <c r="E100" s="148" t="s">
        <v>336</v>
      </c>
      <c r="F100" s="148" t="s">
        <v>403</v>
      </c>
      <c r="G100" s="148" t="s">
        <v>10</v>
      </c>
      <c r="H100" s="148" t="s">
        <v>383</v>
      </c>
      <c r="I100" s="148" t="s">
        <v>321</v>
      </c>
      <c r="J100" s="148" t="s">
        <v>325</v>
      </c>
      <c r="K100" s="148" t="s">
        <v>326</v>
      </c>
      <c r="L100" s="151">
        <v>671000</v>
      </c>
      <c r="M100" s="151">
        <v>671000</v>
      </c>
      <c r="N100" s="151">
        <v>671000</v>
      </c>
      <c r="O100" s="144"/>
    </row>
    <row r="101" spans="1:15" ht="22.5">
      <c r="A101" s="149" t="s">
        <v>404</v>
      </c>
      <c r="B101" s="150" t="s">
        <v>405</v>
      </c>
      <c r="C101" s="148" t="s">
        <v>406</v>
      </c>
      <c r="D101" s="148" t="s">
        <v>321</v>
      </c>
      <c r="E101" s="148" t="s">
        <v>322</v>
      </c>
      <c r="F101" s="148" t="s">
        <v>323</v>
      </c>
      <c r="G101" s="148" t="s">
        <v>324</v>
      </c>
      <c r="H101" s="148" t="s">
        <v>321</v>
      </c>
      <c r="I101" s="148" t="s">
        <v>321</v>
      </c>
      <c r="J101" s="148" t="s">
        <v>325</v>
      </c>
      <c r="K101" s="148" t="s">
        <v>326</v>
      </c>
      <c r="L101" s="151">
        <v>8368000</v>
      </c>
      <c r="M101" s="151">
        <v>8068000</v>
      </c>
      <c r="N101" s="151">
        <v>8068000</v>
      </c>
      <c r="O101" s="144"/>
    </row>
    <row r="102" spans="1:15" ht="22.5">
      <c r="A102" s="149" t="s">
        <v>389</v>
      </c>
      <c r="B102" s="150" t="s">
        <v>405</v>
      </c>
      <c r="C102" s="148" t="s">
        <v>406</v>
      </c>
      <c r="D102" s="148" t="s">
        <v>390</v>
      </c>
      <c r="E102" s="148" t="s">
        <v>334</v>
      </c>
      <c r="F102" s="148" t="s">
        <v>391</v>
      </c>
      <c r="G102" s="148" t="s">
        <v>10</v>
      </c>
      <c r="H102" s="148" t="s">
        <v>390</v>
      </c>
      <c r="I102" s="148" t="s">
        <v>321</v>
      </c>
      <c r="J102" s="148" t="s">
        <v>325</v>
      </c>
      <c r="K102" s="148" t="s">
        <v>326</v>
      </c>
      <c r="L102" s="151">
        <v>8368000</v>
      </c>
      <c r="M102" s="151">
        <v>8068000</v>
      </c>
      <c r="N102" s="151">
        <v>8068000</v>
      </c>
      <c r="O102" s="144"/>
    </row>
    <row r="103" spans="1:15" ht="22.5">
      <c r="A103" s="145" t="s">
        <v>407</v>
      </c>
      <c r="B103" s="146" t="s">
        <v>408</v>
      </c>
      <c r="C103" s="147" t="s">
        <v>409</v>
      </c>
      <c r="D103" s="148" t="s">
        <v>321</v>
      </c>
      <c r="E103" s="148" t="s">
        <v>322</v>
      </c>
      <c r="F103" s="148" t="s">
        <v>323</v>
      </c>
      <c r="G103" s="148" t="s">
        <v>324</v>
      </c>
      <c r="H103" s="148" t="s">
        <v>321</v>
      </c>
      <c r="I103" s="148" t="s">
        <v>409</v>
      </c>
      <c r="J103" s="148" t="s">
        <v>325</v>
      </c>
      <c r="K103" s="148" t="s">
        <v>326</v>
      </c>
      <c r="L103" s="143"/>
      <c r="M103" s="143"/>
      <c r="N103" s="143"/>
      <c r="O103" s="144"/>
    </row>
    <row r="104" spans="1:15" ht="22.5">
      <c r="A104" s="145" t="s">
        <v>410</v>
      </c>
      <c r="B104" s="146" t="s">
        <v>411</v>
      </c>
      <c r="C104" s="147" t="s">
        <v>321</v>
      </c>
      <c r="D104" s="148" t="s">
        <v>321</v>
      </c>
      <c r="E104" s="148" t="s">
        <v>322</v>
      </c>
      <c r="F104" s="148" t="s">
        <v>323</v>
      </c>
      <c r="G104" s="148" t="s">
        <v>324</v>
      </c>
      <c r="H104" s="148" t="s">
        <v>321</v>
      </c>
      <c r="I104" s="148" t="s">
        <v>321</v>
      </c>
      <c r="J104" s="148" t="s">
        <v>325</v>
      </c>
      <c r="K104" s="148" t="s">
        <v>326</v>
      </c>
      <c r="L104" s="143"/>
      <c r="M104" s="143"/>
      <c r="N104" s="143"/>
      <c r="O104" s="144"/>
    </row>
  </sheetData>
  <sheetProtection/>
  <mergeCells count="28">
    <mergeCell ref="L24:O24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N7:O7"/>
    <mergeCell ref="M8:O8"/>
    <mergeCell ref="M1:O1"/>
    <mergeCell ref="M2:O2"/>
    <mergeCell ref="M3:O3"/>
    <mergeCell ref="M4:O4"/>
    <mergeCell ref="M5:O5"/>
    <mergeCell ref="B18:L18"/>
    <mergeCell ref="A22:O22"/>
    <mergeCell ref="M6:O6"/>
    <mergeCell ref="A10:N10"/>
    <mergeCell ref="A11:N11"/>
    <mergeCell ref="O11:O12"/>
    <mergeCell ref="B13:H13"/>
    <mergeCell ref="B15:L1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5"/>
  <sheetViews>
    <sheetView view="pageBreakPreview" zoomScaleSheetLayoutView="100" zoomScalePageLayoutView="0" workbookViewId="0" topLeftCell="A31">
      <selection activeCell="E43" sqref="E43"/>
    </sheetView>
  </sheetViews>
  <sheetFormatPr defaultColWidth="0.875" defaultRowHeight="12.75"/>
  <cols>
    <col min="1" max="1" width="10.625" style="10" customWidth="1"/>
    <col min="2" max="2" width="26.00390625" style="10" customWidth="1"/>
    <col min="3" max="3" width="14.00390625" style="10" customWidth="1"/>
    <col min="4" max="4" width="14.25390625" style="10" customWidth="1"/>
    <col min="5" max="5" width="14.125" style="10" customWidth="1"/>
    <col min="6" max="6" width="12.625" style="10" customWidth="1"/>
    <col min="7" max="7" width="12.875" style="10" customWidth="1"/>
    <col min="8" max="8" width="11.375" style="10" customWidth="1"/>
    <col min="9" max="9" width="11.625" style="10" customWidth="1"/>
    <col min="10" max="16384" width="0.875" style="10" customWidth="1"/>
  </cols>
  <sheetData>
    <row r="1" ht="15" hidden="1"/>
    <row r="2" ht="15" hidden="1">
      <c r="A2" s="10" t="s">
        <v>76</v>
      </c>
    </row>
    <row r="3" ht="15" hidden="1"/>
    <row r="4" spans="1:9" s="11" customFormat="1" ht="12.75" hidden="1">
      <c r="A4" s="518" t="s">
        <v>3</v>
      </c>
      <c r="B4" s="518"/>
      <c r="C4" s="518"/>
      <c r="D4" s="518"/>
      <c r="E4" s="518"/>
      <c r="F4" s="518" t="s">
        <v>0</v>
      </c>
      <c r="G4" s="266"/>
      <c r="H4" s="266"/>
      <c r="I4" s="266"/>
    </row>
    <row r="5" spans="1:9" s="11" customFormat="1" ht="12.75" hidden="1">
      <c r="A5" s="518"/>
      <c r="B5" s="518"/>
      <c r="C5" s="518"/>
      <c r="D5" s="518"/>
      <c r="E5" s="518"/>
      <c r="F5" s="518" t="s">
        <v>119</v>
      </c>
      <c r="G5" s="518" t="s">
        <v>122</v>
      </c>
      <c r="H5" s="518" t="s">
        <v>19</v>
      </c>
      <c r="I5" s="518"/>
    </row>
    <row r="6" spans="1:9" s="11" customFormat="1" ht="25.5" hidden="1">
      <c r="A6" s="518"/>
      <c r="B6" s="518"/>
      <c r="C6" s="518"/>
      <c r="D6" s="518"/>
      <c r="E6" s="518"/>
      <c r="F6" s="266"/>
      <c r="G6" s="266"/>
      <c r="H6" s="40" t="s">
        <v>2</v>
      </c>
      <c r="I6" s="40" t="s">
        <v>34</v>
      </c>
    </row>
    <row r="7" spans="1:9" s="12" customFormat="1" ht="12.75" hidden="1">
      <c r="A7" s="41">
        <v>1</v>
      </c>
      <c r="B7" s="41"/>
      <c r="C7" s="41"/>
      <c r="D7" s="41"/>
      <c r="E7" s="41"/>
      <c r="F7" s="41">
        <v>6</v>
      </c>
      <c r="G7" s="41">
        <v>7</v>
      </c>
      <c r="H7" s="41">
        <v>8</v>
      </c>
      <c r="I7" s="41">
        <v>9</v>
      </c>
    </row>
    <row r="8" spans="1:9" s="13" customFormat="1" ht="25.5" hidden="1">
      <c r="A8" s="42" t="s">
        <v>7</v>
      </c>
      <c r="B8" s="7" t="s">
        <v>78</v>
      </c>
      <c r="C8" s="43"/>
      <c r="D8" s="43"/>
      <c r="E8" s="43"/>
      <c r="F8" s="43"/>
      <c r="G8" s="43"/>
      <c r="H8" s="43"/>
      <c r="I8" s="43"/>
    </row>
    <row r="9" spans="1:9" s="13" customFormat="1" ht="12.75" hidden="1">
      <c r="A9" s="42" t="s">
        <v>23</v>
      </c>
      <c r="B9" s="7" t="s">
        <v>52</v>
      </c>
      <c r="C9" s="43"/>
      <c r="D9" s="43"/>
      <c r="E9" s="43"/>
      <c r="F9" s="43" t="s">
        <v>1</v>
      </c>
      <c r="G9" s="43" t="s">
        <v>1</v>
      </c>
      <c r="H9" s="43" t="s">
        <v>1</v>
      </c>
      <c r="I9" s="43" t="s">
        <v>1</v>
      </c>
    </row>
    <row r="10" spans="1:9" s="13" customFormat="1" ht="12.75" hidden="1">
      <c r="A10" s="42"/>
      <c r="B10" s="7"/>
      <c r="C10" s="43"/>
      <c r="D10" s="43"/>
      <c r="E10" s="43"/>
      <c r="F10" s="43"/>
      <c r="G10" s="43"/>
      <c r="H10" s="43"/>
      <c r="I10" s="43"/>
    </row>
    <row r="11" spans="1:9" s="13" customFormat="1" ht="25.5" hidden="1">
      <c r="A11" s="42" t="s">
        <v>8</v>
      </c>
      <c r="B11" s="7" t="s">
        <v>79</v>
      </c>
      <c r="C11" s="43"/>
      <c r="D11" s="43"/>
      <c r="E11" s="43"/>
      <c r="F11" s="43"/>
      <c r="G11" s="43"/>
      <c r="H11" s="43"/>
      <c r="I11" s="43"/>
    </row>
    <row r="12" spans="1:9" s="13" customFormat="1" ht="12.75" hidden="1">
      <c r="A12" s="42" t="s">
        <v>26</v>
      </c>
      <c r="B12" s="7" t="s">
        <v>52</v>
      </c>
      <c r="C12" s="43"/>
      <c r="D12" s="43"/>
      <c r="E12" s="43"/>
      <c r="F12" s="43" t="s">
        <v>1</v>
      </c>
      <c r="G12" s="43" t="s">
        <v>1</v>
      </c>
      <c r="H12" s="43" t="s">
        <v>1</v>
      </c>
      <c r="I12" s="43" t="s">
        <v>1</v>
      </c>
    </row>
    <row r="13" spans="1:9" s="13" customFormat="1" ht="12.75" hidden="1">
      <c r="A13" s="42"/>
      <c r="B13" s="7"/>
      <c r="C13" s="43"/>
      <c r="D13" s="43"/>
      <c r="E13" s="43"/>
      <c r="F13" s="43"/>
      <c r="G13" s="43"/>
      <c r="H13" s="43"/>
      <c r="I13" s="43"/>
    </row>
    <row r="14" spans="1:9" s="13" customFormat="1" ht="12.75" hidden="1">
      <c r="A14" s="519" t="s">
        <v>18</v>
      </c>
      <c r="B14" s="520"/>
      <c r="C14" s="520"/>
      <c r="D14" s="520"/>
      <c r="E14" s="43"/>
      <c r="F14" s="43"/>
      <c r="G14" s="43"/>
      <c r="H14" s="43"/>
      <c r="I14" s="43"/>
    </row>
    <row r="15" ht="15" hidden="1"/>
    <row r="16" ht="15">
      <c r="A16" s="10" t="s">
        <v>80</v>
      </c>
    </row>
    <row r="18" spans="1:9" s="11" customFormat="1" ht="12.75">
      <c r="A18" s="518" t="s">
        <v>3</v>
      </c>
      <c r="B18" s="518"/>
      <c r="C18" s="518" t="s">
        <v>81</v>
      </c>
      <c r="D18" s="518" t="s">
        <v>82</v>
      </c>
      <c r="E18" s="518" t="s">
        <v>83</v>
      </c>
      <c r="F18" s="518" t="s">
        <v>0</v>
      </c>
      <c r="G18" s="266"/>
      <c r="H18" s="266"/>
      <c r="I18" s="266"/>
    </row>
    <row r="19" spans="1:9" s="11" customFormat="1" ht="60" customHeight="1">
      <c r="A19" s="518"/>
      <c r="B19" s="518"/>
      <c r="C19" s="518"/>
      <c r="D19" s="518"/>
      <c r="E19" s="518"/>
      <c r="F19" s="518" t="s">
        <v>119</v>
      </c>
      <c r="G19" s="518" t="s">
        <v>122</v>
      </c>
      <c r="H19" s="518" t="s">
        <v>19</v>
      </c>
      <c r="I19" s="518"/>
    </row>
    <row r="20" spans="1:9" s="11" customFormat="1" ht="25.5">
      <c r="A20" s="518"/>
      <c r="B20" s="518"/>
      <c r="C20" s="518"/>
      <c r="D20" s="518"/>
      <c r="E20" s="518"/>
      <c r="F20" s="266"/>
      <c r="G20" s="266"/>
      <c r="H20" s="40" t="s">
        <v>2</v>
      </c>
      <c r="I20" s="40" t="s">
        <v>34</v>
      </c>
    </row>
    <row r="21" spans="1:9" s="12" customFormat="1" ht="12.75">
      <c r="A21" s="41">
        <v>1</v>
      </c>
      <c r="B21" s="41"/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</row>
    <row r="22" spans="1:11" s="47" customFormat="1" ht="25.5">
      <c r="A22" s="44" t="s">
        <v>7</v>
      </c>
      <c r="B22" s="7" t="s">
        <v>85</v>
      </c>
      <c r="C22" s="45">
        <v>12</v>
      </c>
      <c r="D22" s="45">
        <v>14000</v>
      </c>
      <c r="E22" s="45">
        <f aca="true" t="shared" si="0" ref="E22:E27">C22*D22</f>
        <v>168000</v>
      </c>
      <c r="F22" s="45">
        <f aca="true" t="shared" si="1" ref="F22:F40">E22</f>
        <v>168000</v>
      </c>
      <c r="G22" s="45"/>
      <c r="H22" s="45"/>
      <c r="I22" s="45"/>
      <c r="J22" s="46"/>
      <c r="K22" s="46"/>
    </row>
    <row r="23" spans="1:11" s="13" customFormat="1" ht="12.75">
      <c r="A23" s="48">
        <f>1+A22</f>
        <v>2</v>
      </c>
      <c r="B23" s="7" t="s">
        <v>246</v>
      </c>
      <c r="C23" s="45">
        <v>1</v>
      </c>
      <c r="D23" s="45">
        <f>370000-60335</f>
        <v>309665</v>
      </c>
      <c r="E23" s="45">
        <f t="shared" si="0"/>
        <v>309665</v>
      </c>
      <c r="F23" s="45">
        <f t="shared" si="1"/>
        <v>309665</v>
      </c>
      <c r="G23" s="45"/>
      <c r="H23" s="45"/>
      <c r="I23" s="45"/>
      <c r="J23" s="49"/>
      <c r="K23" s="49"/>
    </row>
    <row r="24" spans="1:11" s="13" customFormat="1" ht="63.75">
      <c r="A24" s="48">
        <f aca="true" t="shared" si="2" ref="A24:A40">1+A23</f>
        <v>3</v>
      </c>
      <c r="B24" s="7" t="s">
        <v>86</v>
      </c>
      <c r="C24" s="45">
        <v>1</v>
      </c>
      <c r="D24" s="45">
        <v>84000</v>
      </c>
      <c r="E24" s="45">
        <f t="shared" si="0"/>
        <v>84000</v>
      </c>
      <c r="F24" s="45">
        <f t="shared" si="1"/>
        <v>84000</v>
      </c>
      <c r="G24" s="45"/>
      <c r="H24" s="45"/>
      <c r="I24" s="45"/>
      <c r="J24" s="49"/>
      <c r="K24" s="49"/>
    </row>
    <row r="25" spans="1:11" s="47" customFormat="1" ht="89.25">
      <c r="A25" s="48">
        <f t="shared" si="2"/>
        <v>4</v>
      </c>
      <c r="B25" s="7" t="s">
        <v>233</v>
      </c>
      <c r="C25" s="45">
        <v>1</v>
      </c>
      <c r="D25" s="45">
        <v>668326.68</v>
      </c>
      <c r="E25" s="45">
        <f t="shared" si="0"/>
        <v>668326.68</v>
      </c>
      <c r="F25" s="45">
        <f t="shared" si="1"/>
        <v>668326.68</v>
      </c>
      <c r="G25" s="45"/>
      <c r="H25" s="45"/>
      <c r="I25" s="45"/>
      <c r="J25" s="46"/>
      <c r="K25" s="46"/>
    </row>
    <row r="26" spans="1:11" s="47" customFormat="1" ht="25.5">
      <c r="A26" s="48">
        <f t="shared" si="2"/>
        <v>5</v>
      </c>
      <c r="B26" s="7" t="s">
        <v>237</v>
      </c>
      <c r="C26" s="45">
        <v>1</v>
      </c>
      <c r="D26" s="45">
        <v>125000</v>
      </c>
      <c r="E26" s="45">
        <f t="shared" si="0"/>
        <v>125000</v>
      </c>
      <c r="F26" s="45">
        <f t="shared" si="1"/>
        <v>125000</v>
      </c>
      <c r="G26" s="45"/>
      <c r="H26" s="45"/>
      <c r="I26" s="45"/>
      <c r="J26" s="46"/>
      <c r="K26" s="46"/>
    </row>
    <row r="27" spans="1:11" s="47" customFormat="1" ht="51">
      <c r="A27" s="48">
        <f t="shared" si="2"/>
        <v>6</v>
      </c>
      <c r="B27" s="7" t="s">
        <v>241</v>
      </c>
      <c r="C27" s="45">
        <v>1</v>
      </c>
      <c r="D27" s="45">
        <v>80000</v>
      </c>
      <c r="E27" s="45">
        <f t="shared" si="0"/>
        <v>80000</v>
      </c>
      <c r="F27" s="45">
        <f t="shared" si="1"/>
        <v>80000</v>
      </c>
      <c r="G27" s="45"/>
      <c r="H27" s="45"/>
      <c r="I27" s="45"/>
      <c r="J27" s="46"/>
      <c r="K27" s="46"/>
    </row>
    <row r="28" spans="1:11" s="47" customFormat="1" ht="63.75">
      <c r="A28" s="48">
        <f t="shared" si="2"/>
        <v>7</v>
      </c>
      <c r="B28" s="7" t="s">
        <v>235</v>
      </c>
      <c r="C28" s="45">
        <v>1</v>
      </c>
      <c r="D28" s="45">
        <v>72000</v>
      </c>
      <c r="E28" s="45">
        <f aca="true" t="shared" si="3" ref="E28:E40">C28*D28</f>
        <v>72000</v>
      </c>
      <c r="F28" s="45">
        <f t="shared" si="1"/>
        <v>72000</v>
      </c>
      <c r="G28" s="45"/>
      <c r="H28" s="45"/>
      <c r="I28" s="45"/>
      <c r="J28" s="46"/>
      <c r="K28" s="46"/>
    </row>
    <row r="29" spans="1:11" s="47" customFormat="1" ht="25.5">
      <c r="A29" s="48">
        <f t="shared" si="2"/>
        <v>8</v>
      </c>
      <c r="B29" s="7" t="s">
        <v>238</v>
      </c>
      <c r="C29" s="45">
        <v>1</v>
      </c>
      <c r="D29" s="45">
        <v>154000</v>
      </c>
      <c r="E29" s="45">
        <f t="shared" si="3"/>
        <v>154000</v>
      </c>
      <c r="F29" s="45">
        <f t="shared" si="1"/>
        <v>154000</v>
      </c>
      <c r="G29" s="45"/>
      <c r="H29" s="45"/>
      <c r="I29" s="45"/>
      <c r="J29" s="46"/>
      <c r="K29" s="46"/>
    </row>
    <row r="30" spans="1:11" s="47" customFormat="1" ht="25.5">
      <c r="A30" s="48">
        <f t="shared" si="2"/>
        <v>9</v>
      </c>
      <c r="B30" s="7" t="s">
        <v>239</v>
      </c>
      <c r="C30" s="45">
        <v>1</v>
      </c>
      <c r="D30" s="45">
        <v>90000</v>
      </c>
      <c r="E30" s="45">
        <f t="shared" si="3"/>
        <v>90000</v>
      </c>
      <c r="F30" s="45">
        <f t="shared" si="1"/>
        <v>90000</v>
      </c>
      <c r="G30" s="45"/>
      <c r="H30" s="45"/>
      <c r="I30" s="45"/>
      <c r="J30" s="46"/>
      <c r="K30" s="46"/>
    </row>
    <row r="31" spans="1:11" s="47" customFormat="1" ht="25.5">
      <c r="A31" s="48">
        <f t="shared" si="2"/>
        <v>10</v>
      </c>
      <c r="B31" s="7" t="s">
        <v>240</v>
      </c>
      <c r="C31" s="45">
        <v>1</v>
      </c>
      <c r="D31" s="45">
        <v>60000</v>
      </c>
      <c r="E31" s="45">
        <f t="shared" si="3"/>
        <v>60000</v>
      </c>
      <c r="F31" s="45">
        <f t="shared" si="1"/>
        <v>60000</v>
      </c>
      <c r="G31" s="45"/>
      <c r="H31" s="45"/>
      <c r="I31" s="45"/>
      <c r="J31" s="46"/>
      <c r="K31" s="46"/>
    </row>
    <row r="32" spans="1:11" s="47" customFormat="1" ht="25.5">
      <c r="A32" s="48">
        <f t="shared" si="2"/>
        <v>11</v>
      </c>
      <c r="B32" s="7" t="s">
        <v>236</v>
      </c>
      <c r="C32" s="45">
        <v>1</v>
      </c>
      <c r="D32" s="45">
        <v>50000</v>
      </c>
      <c r="E32" s="45">
        <f t="shared" si="3"/>
        <v>50000</v>
      </c>
      <c r="F32" s="45">
        <f t="shared" si="1"/>
        <v>50000</v>
      </c>
      <c r="G32" s="45"/>
      <c r="H32" s="45"/>
      <c r="I32" s="45"/>
      <c r="J32" s="46"/>
      <c r="K32" s="46"/>
    </row>
    <row r="33" spans="1:11" s="13" customFormat="1" ht="89.25">
      <c r="A33" s="48">
        <f t="shared" si="2"/>
        <v>12</v>
      </c>
      <c r="B33" s="7" t="s">
        <v>232</v>
      </c>
      <c r="C33" s="45">
        <v>2</v>
      </c>
      <c r="D33" s="45">
        <v>97200</v>
      </c>
      <c r="E33" s="45">
        <f t="shared" si="3"/>
        <v>194400</v>
      </c>
      <c r="F33" s="45">
        <f t="shared" si="1"/>
        <v>194400</v>
      </c>
      <c r="G33" s="45"/>
      <c r="H33" s="45"/>
      <c r="I33" s="45"/>
      <c r="J33" s="49"/>
      <c r="K33" s="49"/>
    </row>
    <row r="34" spans="1:11" s="13" customFormat="1" ht="76.5">
      <c r="A34" s="48">
        <f t="shared" si="2"/>
        <v>13</v>
      </c>
      <c r="B34" s="7" t="s">
        <v>234</v>
      </c>
      <c r="C34" s="45">
        <v>1</v>
      </c>
      <c r="D34" s="45">
        <v>158400</v>
      </c>
      <c r="E34" s="45">
        <f t="shared" si="3"/>
        <v>158400</v>
      </c>
      <c r="F34" s="45">
        <f t="shared" si="1"/>
        <v>158400</v>
      </c>
      <c r="G34" s="45"/>
      <c r="H34" s="45"/>
      <c r="I34" s="45"/>
      <c r="J34" s="49"/>
      <c r="K34" s="49"/>
    </row>
    <row r="35" spans="1:11" s="13" customFormat="1" ht="63.75">
      <c r="A35" s="48">
        <f t="shared" si="2"/>
        <v>14</v>
      </c>
      <c r="B35" s="7" t="s">
        <v>242</v>
      </c>
      <c r="C35" s="45">
        <v>1</v>
      </c>
      <c r="D35" s="45">
        <v>41315</v>
      </c>
      <c r="E35" s="45">
        <f t="shared" si="3"/>
        <v>41315</v>
      </c>
      <c r="F35" s="45">
        <f t="shared" si="1"/>
        <v>41315</v>
      </c>
      <c r="G35" s="45"/>
      <c r="H35" s="45"/>
      <c r="I35" s="45"/>
      <c r="J35" s="49"/>
      <c r="K35" s="49"/>
    </row>
    <row r="36" spans="1:11" s="13" customFormat="1" ht="12.75">
      <c r="A36" s="48">
        <f t="shared" si="2"/>
        <v>15</v>
      </c>
      <c r="B36" s="7" t="s">
        <v>243</v>
      </c>
      <c r="C36" s="45">
        <v>2</v>
      </c>
      <c r="D36" s="45">
        <v>25000</v>
      </c>
      <c r="E36" s="45">
        <f t="shared" si="3"/>
        <v>50000</v>
      </c>
      <c r="F36" s="45">
        <f t="shared" si="1"/>
        <v>50000</v>
      </c>
      <c r="G36" s="45"/>
      <c r="H36" s="45"/>
      <c r="I36" s="45"/>
      <c r="J36" s="49"/>
      <c r="K36" s="49"/>
    </row>
    <row r="37" spans="1:11" s="13" customFormat="1" ht="12.75">
      <c r="A37" s="48">
        <f t="shared" si="2"/>
        <v>16</v>
      </c>
      <c r="B37" s="7" t="s">
        <v>244</v>
      </c>
      <c r="C37" s="45">
        <v>1</v>
      </c>
      <c r="D37" s="45">
        <v>30000</v>
      </c>
      <c r="E37" s="45">
        <f t="shared" si="3"/>
        <v>30000</v>
      </c>
      <c r="F37" s="45">
        <f t="shared" si="1"/>
        <v>30000</v>
      </c>
      <c r="G37" s="45"/>
      <c r="H37" s="45"/>
      <c r="I37" s="45"/>
      <c r="J37" s="49"/>
      <c r="K37" s="49"/>
    </row>
    <row r="38" spans="1:11" s="13" customFormat="1" ht="38.25">
      <c r="A38" s="48">
        <f t="shared" si="2"/>
        <v>17</v>
      </c>
      <c r="B38" s="7" t="s">
        <v>245</v>
      </c>
      <c r="C38" s="45">
        <v>1</v>
      </c>
      <c r="D38" s="45">
        <v>40000</v>
      </c>
      <c r="E38" s="45">
        <f t="shared" si="3"/>
        <v>40000</v>
      </c>
      <c r="F38" s="45">
        <f t="shared" si="1"/>
        <v>40000</v>
      </c>
      <c r="G38" s="45"/>
      <c r="H38" s="45"/>
      <c r="I38" s="45"/>
      <c r="J38" s="49"/>
      <c r="K38" s="49"/>
    </row>
    <row r="39" spans="1:11" s="13" customFormat="1" ht="12.75">
      <c r="A39" s="48">
        <f t="shared" si="2"/>
        <v>18</v>
      </c>
      <c r="B39" s="7" t="s">
        <v>247</v>
      </c>
      <c r="C39" s="45">
        <v>4</v>
      </c>
      <c r="D39" s="45">
        <v>616567.08</v>
      </c>
      <c r="E39" s="45">
        <f>C39*D39</f>
        <v>2466268.32</v>
      </c>
      <c r="F39" s="45">
        <f>E39-G39</f>
        <v>770268.3199999998</v>
      </c>
      <c r="G39" s="45">
        <v>1696000</v>
      </c>
      <c r="H39" s="45"/>
      <c r="I39" s="45"/>
      <c r="J39" s="49"/>
      <c r="K39" s="49"/>
    </row>
    <row r="40" spans="1:11" s="13" customFormat="1" ht="25.5">
      <c r="A40" s="48">
        <f t="shared" si="2"/>
        <v>19</v>
      </c>
      <c r="B40" s="7" t="s">
        <v>248</v>
      </c>
      <c r="C40" s="45">
        <v>1</v>
      </c>
      <c r="D40" s="45">
        <v>280000</v>
      </c>
      <c r="E40" s="45">
        <f t="shared" si="3"/>
        <v>280000</v>
      </c>
      <c r="F40" s="45">
        <f t="shared" si="1"/>
        <v>280000</v>
      </c>
      <c r="G40" s="45"/>
      <c r="H40" s="45"/>
      <c r="I40" s="45"/>
      <c r="J40" s="49"/>
      <c r="K40" s="49"/>
    </row>
    <row r="41" spans="1:11" s="13" customFormat="1" ht="12.75">
      <c r="A41" s="44"/>
      <c r="B41" s="7"/>
      <c r="C41" s="45"/>
      <c r="D41" s="45"/>
      <c r="E41" s="45"/>
      <c r="F41" s="45"/>
      <c r="G41" s="45"/>
      <c r="H41" s="45"/>
      <c r="I41" s="45"/>
      <c r="J41" s="49"/>
      <c r="K41" s="49"/>
    </row>
    <row r="42" spans="1:9" s="47" customFormat="1" ht="12.75">
      <c r="A42" s="446" t="s">
        <v>18</v>
      </c>
      <c r="B42" s="447"/>
      <c r="C42" s="447"/>
      <c r="D42" s="447"/>
      <c r="E42" s="50">
        <f>SUM(E22:E41)</f>
        <v>5121375</v>
      </c>
      <c r="F42" s="50">
        <f>SUM(F22:F41)</f>
        <v>3425375</v>
      </c>
      <c r="G42" s="50">
        <f>G39</f>
        <v>1696000</v>
      </c>
      <c r="H42" s="51"/>
      <c r="I42" s="51"/>
    </row>
    <row r="43" ht="15">
      <c r="E43" s="56"/>
    </row>
    <row r="45" ht="15">
      <c r="F45" s="56"/>
    </row>
  </sheetData>
  <sheetProtection/>
  <mergeCells count="20"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2"/>
  <sheetViews>
    <sheetView view="pageBreakPreview" zoomScaleSheetLayoutView="100" zoomScalePageLayoutView="0" workbookViewId="0" topLeftCell="A16">
      <selection activeCell="E21" sqref="E21"/>
    </sheetView>
  </sheetViews>
  <sheetFormatPr defaultColWidth="0.875" defaultRowHeight="12.75"/>
  <cols>
    <col min="1" max="1" width="6.625" style="24" customWidth="1"/>
    <col min="2" max="2" width="27.625" style="24" customWidth="1"/>
    <col min="3" max="3" width="8.375" style="24" customWidth="1"/>
    <col min="4" max="4" width="7.00390625" style="24" customWidth="1"/>
    <col min="5" max="5" width="13.25390625" style="24" customWidth="1"/>
    <col min="6" max="6" width="12.25390625" style="24" customWidth="1"/>
    <col min="7" max="7" width="13.125" style="24" customWidth="1"/>
    <col min="8" max="8" width="12.375" style="24" customWidth="1"/>
    <col min="9" max="9" width="12.125" style="24" customWidth="1"/>
    <col min="10" max="10" width="12.625" style="24" customWidth="1"/>
    <col min="11" max="16384" width="0.875" style="24" customWidth="1"/>
  </cols>
  <sheetData>
    <row r="2" spans="1:10" ht="15">
      <c r="A2" s="523" t="s">
        <v>187</v>
      </c>
      <c r="B2" s="524"/>
      <c r="C2" s="524"/>
      <c r="D2" s="524"/>
      <c r="E2" s="524"/>
      <c r="F2" s="524"/>
      <c r="G2" s="524"/>
      <c r="H2" s="524"/>
      <c r="I2" s="524"/>
      <c r="J2" s="524"/>
    </row>
    <row r="4" spans="1:10" s="25" customFormat="1" ht="47.25" customHeight="1">
      <c r="A4" s="521" t="s">
        <v>3</v>
      </c>
      <c r="B4" s="527" t="s">
        <v>22</v>
      </c>
      <c r="C4" s="521" t="s">
        <v>154</v>
      </c>
      <c r="D4" s="521" t="s">
        <v>87</v>
      </c>
      <c r="E4" s="521" t="s">
        <v>102</v>
      </c>
      <c r="F4" s="521" t="s">
        <v>176</v>
      </c>
      <c r="G4" s="521" t="s">
        <v>117</v>
      </c>
      <c r="H4" s="521" t="s">
        <v>122</v>
      </c>
      <c r="I4" s="525" t="s">
        <v>19</v>
      </c>
      <c r="J4" s="526"/>
    </row>
    <row r="5" spans="1:10" s="25" customFormat="1" ht="25.5">
      <c r="A5" s="522"/>
      <c r="B5" s="528"/>
      <c r="C5" s="522"/>
      <c r="D5" s="522"/>
      <c r="E5" s="522"/>
      <c r="F5" s="522"/>
      <c r="G5" s="522"/>
      <c r="H5" s="522"/>
      <c r="I5" s="20" t="s">
        <v>2</v>
      </c>
      <c r="J5" s="20" t="s">
        <v>34</v>
      </c>
    </row>
    <row r="6" spans="1:10" s="26" customFormat="1" ht="12.75">
      <c r="A6" s="30">
        <v>1</v>
      </c>
      <c r="B6" s="29"/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s="27" customFormat="1" ht="51">
      <c r="A7" s="32" t="s">
        <v>7</v>
      </c>
      <c r="B7" s="33" t="s">
        <v>88</v>
      </c>
      <c r="C7" s="34">
        <v>226</v>
      </c>
      <c r="D7" s="35" t="s">
        <v>1</v>
      </c>
      <c r="E7" s="35" t="s">
        <v>1</v>
      </c>
      <c r="F7" s="35">
        <f>F9+F10+F11</f>
        <v>6730002</v>
      </c>
      <c r="G7" s="35">
        <f>G9+G10+G11</f>
        <v>6730002</v>
      </c>
      <c r="H7" s="35"/>
      <c r="I7" s="35"/>
      <c r="J7" s="35"/>
    </row>
    <row r="8" spans="1:10" s="28" customFormat="1" ht="12.75">
      <c r="A8" s="36" t="s">
        <v>23</v>
      </c>
      <c r="B8" s="7" t="s">
        <v>52</v>
      </c>
      <c r="C8" s="37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</row>
    <row r="9" spans="1:10" s="28" customFormat="1" ht="12.75">
      <c r="A9" s="36"/>
      <c r="B9" s="7" t="s">
        <v>223</v>
      </c>
      <c r="C9" s="37">
        <v>226</v>
      </c>
      <c r="D9" s="38">
        <v>1</v>
      </c>
      <c r="E9" s="38">
        <v>2243334</v>
      </c>
      <c r="F9" s="38">
        <f>D9*E9</f>
        <v>2243334</v>
      </c>
      <c r="G9" s="38">
        <f>F9</f>
        <v>2243334</v>
      </c>
      <c r="H9" s="38"/>
      <c r="I9" s="38"/>
      <c r="J9" s="38"/>
    </row>
    <row r="10" spans="1:10" s="28" customFormat="1" ht="25.5">
      <c r="A10" s="36"/>
      <c r="B10" s="7" t="s">
        <v>224</v>
      </c>
      <c r="C10" s="37">
        <v>226</v>
      </c>
      <c r="D10" s="38">
        <v>1</v>
      </c>
      <c r="E10" s="38">
        <v>2243334</v>
      </c>
      <c r="F10" s="38">
        <f>D10*E10</f>
        <v>2243334</v>
      </c>
      <c r="G10" s="38">
        <f>F10</f>
        <v>2243334</v>
      </c>
      <c r="H10" s="38"/>
      <c r="I10" s="38"/>
      <c r="J10" s="38"/>
    </row>
    <row r="11" spans="1:10" s="28" customFormat="1" ht="25.5">
      <c r="A11" s="36"/>
      <c r="B11" s="7" t="s">
        <v>225</v>
      </c>
      <c r="C11" s="37">
        <v>226</v>
      </c>
      <c r="D11" s="38">
        <v>1</v>
      </c>
      <c r="E11" s="38">
        <v>2243334</v>
      </c>
      <c r="F11" s="38">
        <f>D11*E11</f>
        <v>2243334</v>
      </c>
      <c r="G11" s="38">
        <f>F11</f>
        <v>2243334</v>
      </c>
      <c r="H11" s="38"/>
      <c r="I11" s="38"/>
      <c r="J11" s="38"/>
    </row>
    <row r="12" spans="1:10" s="27" customFormat="1" ht="38.25">
      <c r="A12" s="32" t="s">
        <v>8</v>
      </c>
      <c r="B12" s="33" t="s">
        <v>90</v>
      </c>
      <c r="C12" s="34">
        <v>226</v>
      </c>
      <c r="D12" s="35" t="s">
        <v>1</v>
      </c>
      <c r="E12" s="35" t="s">
        <v>1</v>
      </c>
      <c r="F12" s="35">
        <f>F14+F15+F16</f>
        <v>161096.40000000002</v>
      </c>
      <c r="G12" s="35">
        <f>G14+G15+G16</f>
        <v>161096.40000000002</v>
      </c>
      <c r="H12" s="35"/>
      <c r="I12" s="35"/>
      <c r="J12" s="35"/>
    </row>
    <row r="13" spans="1:10" s="28" customFormat="1" ht="12.75">
      <c r="A13" s="36" t="s">
        <v>26</v>
      </c>
      <c r="B13" s="7" t="s">
        <v>89</v>
      </c>
      <c r="C13" s="37" t="s">
        <v>1</v>
      </c>
      <c r="D13" s="38" t="s">
        <v>1</v>
      </c>
      <c r="E13" s="38" t="s">
        <v>1</v>
      </c>
      <c r="F13" s="38" t="s">
        <v>1</v>
      </c>
      <c r="G13" s="38" t="s">
        <v>1</v>
      </c>
      <c r="H13" s="38" t="s">
        <v>1</v>
      </c>
      <c r="I13" s="38" t="s">
        <v>1</v>
      </c>
      <c r="J13" s="38" t="s">
        <v>1</v>
      </c>
    </row>
    <row r="14" spans="1:10" s="28" customFormat="1" ht="12.75">
      <c r="A14" s="36"/>
      <c r="B14" s="7" t="s">
        <v>223</v>
      </c>
      <c r="C14" s="37">
        <v>226</v>
      </c>
      <c r="D14" s="38">
        <v>1</v>
      </c>
      <c r="E14" s="38">
        <v>53698.8</v>
      </c>
      <c r="F14" s="38">
        <f>D14*E14</f>
        <v>53698.8</v>
      </c>
      <c r="G14" s="38">
        <f aca="true" t="shared" si="0" ref="G14:G19">F14</f>
        <v>53698.8</v>
      </c>
      <c r="H14" s="38"/>
      <c r="I14" s="38"/>
      <c r="J14" s="38"/>
    </row>
    <row r="15" spans="1:10" s="28" customFormat="1" ht="25.5">
      <c r="A15" s="36"/>
      <c r="B15" s="7" t="s">
        <v>224</v>
      </c>
      <c r="C15" s="37">
        <v>226</v>
      </c>
      <c r="D15" s="38">
        <v>1</v>
      </c>
      <c r="E15" s="38">
        <v>53698.8</v>
      </c>
      <c r="F15" s="38">
        <f>D15*E15</f>
        <v>53698.8</v>
      </c>
      <c r="G15" s="38">
        <f t="shared" si="0"/>
        <v>53698.8</v>
      </c>
      <c r="H15" s="38"/>
      <c r="I15" s="38"/>
      <c r="J15" s="38"/>
    </row>
    <row r="16" spans="1:10" s="28" customFormat="1" ht="25.5">
      <c r="A16" s="36"/>
      <c r="B16" s="7" t="s">
        <v>225</v>
      </c>
      <c r="C16" s="37">
        <v>226</v>
      </c>
      <c r="D16" s="38">
        <v>1</v>
      </c>
      <c r="E16" s="38">
        <v>53698.8</v>
      </c>
      <c r="F16" s="38">
        <f>D16*E16</f>
        <v>53698.8</v>
      </c>
      <c r="G16" s="38">
        <f t="shared" si="0"/>
        <v>53698.8</v>
      </c>
      <c r="H16" s="38"/>
      <c r="I16" s="38"/>
      <c r="J16" s="38"/>
    </row>
    <row r="17" spans="1:10" s="27" customFormat="1" ht="51">
      <c r="A17" s="32" t="s">
        <v>9</v>
      </c>
      <c r="B17" s="33" t="s">
        <v>91</v>
      </c>
      <c r="C17" s="34"/>
      <c r="D17" s="35" t="s">
        <v>1</v>
      </c>
      <c r="E17" s="35" t="s">
        <v>1</v>
      </c>
      <c r="F17" s="35">
        <f>F18</f>
        <v>16000</v>
      </c>
      <c r="G17" s="35">
        <f t="shared" si="0"/>
        <v>16000</v>
      </c>
      <c r="H17" s="35"/>
      <c r="I17" s="35"/>
      <c r="J17" s="35"/>
    </row>
    <row r="18" spans="1:10" s="28" customFormat="1" ht="25.5">
      <c r="A18" s="36" t="s">
        <v>12</v>
      </c>
      <c r="B18" s="7" t="s">
        <v>92</v>
      </c>
      <c r="C18" s="37">
        <v>226</v>
      </c>
      <c r="D18" s="38">
        <v>2</v>
      </c>
      <c r="E18" s="38">
        <v>8000</v>
      </c>
      <c r="F18" s="38">
        <f>D18*E18</f>
        <v>16000</v>
      </c>
      <c r="G18" s="38">
        <f t="shared" si="0"/>
        <v>16000</v>
      </c>
      <c r="H18" s="38"/>
      <c r="I18" s="38"/>
      <c r="J18" s="38"/>
    </row>
    <row r="19" spans="1:10" s="27" customFormat="1" ht="63.75">
      <c r="A19" s="32" t="s">
        <v>10</v>
      </c>
      <c r="B19" s="33" t="s">
        <v>226</v>
      </c>
      <c r="C19" s="34">
        <v>226</v>
      </c>
      <c r="D19" s="35">
        <v>1</v>
      </c>
      <c r="E19" s="35">
        <v>400000</v>
      </c>
      <c r="F19" s="35">
        <v>400000</v>
      </c>
      <c r="G19" s="35">
        <f t="shared" si="0"/>
        <v>400000</v>
      </c>
      <c r="H19" s="35"/>
      <c r="I19" s="35"/>
      <c r="J19" s="35"/>
    </row>
    <row r="20" spans="1:10" s="27" customFormat="1" ht="12.75">
      <c r="A20" s="32" t="s">
        <v>11</v>
      </c>
      <c r="B20" s="33" t="s">
        <v>227</v>
      </c>
      <c r="C20" s="34">
        <v>226</v>
      </c>
      <c r="D20" s="35">
        <v>1</v>
      </c>
      <c r="E20" s="35">
        <f>4672078+414906.53+3300000+15000000</f>
        <v>23386984.53</v>
      </c>
      <c r="F20" s="35">
        <f>D20*E20</f>
        <v>23386984.53</v>
      </c>
      <c r="G20" s="35">
        <f>F20-H20-I20</f>
        <v>5086984.530000001</v>
      </c>
      <c r="H20" s="35">
        <f>300000+3000000</f>
        <v>3300000</v>
      </c>
      <c r="I20" s="35">
        <v>15000000</v>
      </c>
      <c r="J20" s="35"/>
    </row>
    <row r="21" spans="1:10" s="27" customFormat="1" ht="12.75">
      <c r="A21" s="32" t="s">
        <v>14</v>
      </c>
      <c r="B21" s="33" t="s">
        <v>228</v>
      </c>
      <c r="C21" s="34">
        <v>226</v>
      </c>
      <c r="D21" s="35">
        <v>1</v>
      </c>
      <c r="E21" s="35">
        <v>195000</v>
      </c>
      <c r="F21" s="35">
        <f>D21*E21</f>
        <v>195000</v>
      </c>
      <c r="G21" s="35">
        <f aca="true" t="shared" si="1" ref="G21:G27">F21</f>
        <v>195000</v>
      </c>
      <c r="H21" s="35"/>
      <c r="I21" s="35"/>
      <c r="J21" s="35"/>
    </row>
    <row r="22" spans="1:10" s="27" customFormat="1" ht="12.75">
      <c r="A22" s="32" t="s">
        <v>69</v>
      </c>
      <c r="B22" s="33" t="s">
        <v>229</v>
      </c>
      <c r="C22" s="34">
        <v>226</v>
      </c>
      <c r="D22" s="35">
        <v>1</v>
      </c>
      <c r="E22" s="35">
        <v>172987.2</v>
      </c>
      <c r="F22" s="35">
        <f>D22*E22</f>
        <v>172987.2</v>
      </c>
      <c r="G22" s="35">
        <f t="shared" si="1"/>
        <v>172987.2</v>
      </c>
      <c r="H22" s="35"/>
      <c r="I22" s="35"/>
      <c r="J22" s="35"/>
    </row>
    <row r="23" spans="1:10" s="27" customFormat="1" ht="25.5">
      <c r="A23" s="32" t="s">
        <v>70</v>
      </c>
      <c r="B23" s="33" t="s">
        <v>230</v>
      </c>
      <c r="C23" s="34"/>
      <c r="D23" s="35" t="s">
        <v>1</v>
      </c>
      <c r="E23" s="35" t="s">
        <v>1</v>
      </c>
      <c r="F23" s="35">
        <f>F24+F25+F26</f>
        <v>381388.80000000005</v>
      </c>
      <c r="G23" s="35">
        <f t="shared" si="1"/>
        <v>381388.80000000005</v>
      </c>
      <c r="H23" s="35"/>
      <c r="I23" s="35"/>
      <c r="J23" s="35"/>
    </row>
    <row r="24" spans="1:10" s="28" customFormat="1" ht="12.75">
      <c r="A24" s="36"/>
      <c r="B24" s="7" t="s">
        <v>223</v>
      </c>
      <c r="C24" s="37">
        <v>226</v>
      </c>
      <c r="D24" s="38">
        <v>1</v>
      </c>
      <c r="E24" s="38">
        <f>207129.6-80000</f>
        <v>127129.6</v>
      </c>
      <c r="F24" s="38">
        <f>D24*E24</f>
        <v>127129.6</v>
      </c>
      <c r="G24" s="38">
        <f t="shared" si="1"/>
        <v>127129.6</v>
      </c>
      <c r="H24" s="38"/>
      <c r="I24" s="38"/>
      <c r="J24" s="38"/>
    </row>
    <row r="25" spans="1:10" s="28" customFormat="1" ht="25.5">
      <c r="A25" s="36"/>
      <c r="B25" s="7" t="s">
        <v>224</v>
      </c>
      <c r="C25" s="37">
        <v>226</v>
      </c>
      <c r="D25" s="38">
        <v>1</v>
      </c>
      <c r="E25" s="38">
        <f>207129.6-80000</f>
        <v>127129.6</v>
      </c>
      <c r="F25" s="38">
        <f>D25*E25</f>
        <v>127129.6</v>
      </c>
      <c r="G25" s="38">
        <f t="shared" si="1"/>
        <v>127129.6</v>
      </c>
      <c r="H25" s="38"/>
      <c r="I25" s="38"/>
      <c r="J25" s="38"/>
    </row>
    <row r="26" spans="1:10" s="28" customFormat="1" ht="25.5">
      <c r="A26" s="36"/>
      <c r="B26" s="7" t="s">
        <v>225</v>
      </c>
      <c r="C26" s="37">
        <v>226</v>
      </c>
      <c r="D26" s="38">
        <v>1</v>
      </c>
      <c r="E26" s="38">
        <f>207129.6-80000</f>
        <v>127129.6</v>
      </c>
      <c r="F26" s="38">
        <f>D26*E26</f>
        <v>127129.6</v>
      </c>
      <c r="G26" s="38">
        <f t="shared" si="1"/>
        <v>127129.6</v>
      </c>
      <c r="H26" s="38"/>
      <c r="I26" s="38"/>
      <c r="J26" s="38"/>
    </row>
    <row r="27" spans="1:10" s="27" customFormat="1" ht="25.5">
      <c r="A27" s="32" t="s">
        <v>103</v>
      </c>
      <c r="B27" s="33" t="s">
        <v>231</v>
      </c>
      <c r="C27" s="34">
        <v>226</v>
      </c>
      <c r="D27" s="35">
        <v>5</v>
      </c>
      <c r="E27" s="35">
        <v>19249.52</v>
      </c>
      <c r="F27" s="35">
        <f>D27*E27</f>
        <v>96247.6</v>
      </c>
      <c r="G27" s="35">
        <f t="shared" si="1"/>
        <v>96247.6</v>
      </c>
      <c r="H27" s="35"/>
      <c r="I27" s="35"/>
      <c r="J27" s="35"/>
    </row>
    <row r="28" spans="1:10" s="27" customFormat="1" ht="12.75">
      <c r="A28" s="481" t="s">
        <v>18</v>
      </c>
      <c r="B28" s="479"/>
      <c r="C28" s="479"/>
      <c r="D28" s="479"/>
      <c r="E28" s="479"/>
      <c r="F28" s="31">
        <f>F7+F12+F17+F19+F20+F21+F22+F23+F27</f>
        <v>31539706.53</v>
      </c>
      <c r="G28" s="31">
        <f>G7+G12+G17+G19+G20+G21+G22+G23+G27</f>
        <v>13239706.530000001</v>
      </c>
      <c r="H28" s="31">
        <f>H7+H12+H17+H19+H20+H21+H22+H23+H27</f>
        <v>3300000</v>
      </c>
      <c r="I28" s="31">
        <f>I7+I12+I17+I19+I20+I21+I22+I23+I27</f>
        <v>15000000</v>
      </c>
      <c r="J28" s="31"/>
    </row>
    <row r="31" spans="6:7" ht="15">
      <c r="F31" s="39"/>
      <c r="G31" s="39"/>
    </row>
    <row r="32" ht="15">
      <c r="G32" s="39"/>
    </row>
  </sheetData>
  <sheetProtection/>
  <mergeCells count="11">
    <mergeCell ref="A2:J2"/>
    <mergeCell ref="I4:J4"/>
    <mergeCell ref="F4:F5"/>
    <mergeCell ref="G4:G5"/>
    <mergeCell ref="B4:B5"/>
    <mergeCell ref="E4:E5"/>
    <mergeCell ref="D4:D5"/>
    <mergeCell ref="C4:C5"/>
    <mergeCell ref="A4:A5"/>
    <mergeCell ref="H4:H5"/>
    <mergeCell ref="A28:E28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view="pageBreakPreview" zoomScaleSheetLayoutView="100" zoomScalePageLayoutView="0" workbookViewId="0" topLeftCell="A1">
      <selection activeCell="H17" sqref="G17:H17"/>
    </sheetView>
  </sheetViews>
  <sheetFormatPr defaultColWidth="6.875" defaultRowHeight="12.75"/>
  <cols>
    <col min="1" max="1" width="6.875" style="10" customWidth="1"/>
    <col min="2" max="2" width="23.00390625" style="10" customWidth="1"/>
    <col min="3" max="3" width="9.875" style="10" customWidth="1"/>
    <col min="4" max="4" width="10.375" style="10" customWidth="1"/>
    <col min="5" max="5" width="11.375" style="10" customWidth="1"/>
    <col min="6" max="6" width="12.625" style="10" customWidth="1"/>
    <col min="7" max="7" width="14.625" style="10" customWidth="1"/>
    <col min="8" max="8" width="13.375" style="10" customWidth="1"/>
    <col min="9" max="9" width="12.625" style="10" customWidth="1"/>
    <col min="10" max="10" width="10.00390625" style="10" customWidth="1"/>
    <col min="11" max="16384" width="6.875" style="10" customWidth="1"/>
  </cols>
  <sheetData>
    <row r="1" ht="15">
      <c r="A1" s="10" t="s">
        <v>93</v>
      </c>
    </row>
    <row r="3" spans="1:10" s="11" customFormat="1" ht="89.25" customHeight="1">
      <c r="A3" s="529" t="s">
        <v>3</v>
      </c>
      <c r="B3" s="529" t="s">
        <v>22</v>
      </c>
      <c r="C3" s="529" t="s">
        <v>154</v>
      </c>
      <c r="D3" s="529" t="s">
        <v>87</v>
      </c>
      <c r="E3" s="529" t="s">
        <v>102</v>
      </c>
      <c r="F3" s="529" t="s">
        <v>176</v>
      </c>
      <c r="G3" s="529" t="s">
        <v>117</v>
      </c>
      <c r="H3" s="529" t="s">
        <v>122</v>
      </c>
      <c r="I3" s="529" t="s">
        <v>19</v>
      </c>
      <c r="J3" s="529"/>
    </row>
    <row r="4" spans="1:10" s="11" customFormat="1" ht="25.5">
      <c r="A4" s="529"/>
      <c r="B4" s="529"/>
      <c r="C4" s="529"/>
      <c r="D4" s="529"/>
      <c r="E4" s="529"/>
      <c r="F4" s="529"/>
      <c r="G4" s="529"/>
      <c r="H4" s="529"/>
      <c r="I4" s="58" t="s">
        <v>2</v>
      </c>
      <c r="J4" s="58" t="s">
        <v>34</v>
      </c>
    </row>
    <row r="5" spans="1:10" s="12" customFormat="1" ht="12.75">
      <c r="A5" s="41">
        <v>1</v>
      </c>
      <c r="B5" s="59">
        <v>2</v>
      </c>
      <c r="C5" s="60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s="47" customFormat="1" ht="25.5">
      <c r="A6" s="61" t="s">
        <v>7</v>
      </c>
      <c r="B6" s="33" t="s">
        <v>95</v>
      </c>
      <c r="C6" s="34">
        <v>310</v>
      </c>
      <c r="D6" s="35" t="s">
        <v>1</v>
      </c>
      <c r="E6" s="35" t="s">
        <v>1</v>
      </c>
      <c r="F6" s="35">
        <f>F8+F9+F10+F14+F11+F13+F12</f>
        <v>2169916.29</v>
      </c>
      <c r="G6" s="35">
        <f>G8+G9+G10+G11+G13</f>
        <v>900000</v>
      </c>
      <c r="H6" s="35">
        <f>H10</f>
        <v>1000000</v>
      </c>
      <c r="I6" s="35">
        <f>I9+I10+I12</f>
        <v>269916.29</v>
      </c>
      <c r="J6" s="35"/>
    </row>
    <row r="7" spans="1:10" s="13" customFormat="1" ht="12.75">
      <c r="A7" s="62" t="s">
        <v>23</v>
      </c>
      <c r="B7" s="7" t="s">
        <v>96</v>
      </c>
      <c r="C7" s="37" t="s">
        <v>1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8" t="s">
        <v>1</v>
      </c>
    </row>
    <row r="8" spans="1:10" s="13" customFormat="1" ht="25.5">
      <c r="A8" s="62" t="s">
        <v>24</v>
      </c>
      <c r="B8" s="7" t="s">
        <v>212</v>
      </c>
      <c r="C8" s="37">
        <v>310</v>
      </c>
      <c r="D8" s="38">
        <v>2</v>
      </c>
      <c r="E8" s="38">
        <v>200000</v>
      </c>
      <c r="F8" s="38">
        <f>D8*E8</f>
        <v>400000</v>
      </c>
      <c r="G8" s="38">
        <f>F8</f>
        <v>400000</v>
      </c>
      <c r="H8" s="38"/>
      <c r="I8" s="38"/>
      <c r="J8" s="38"/>
    </row>
    <row r="9" spans="1:10" s="13" customFormat="1" ht="12.75">
      <c r="A9" s="62" t="s">
        <v>25</v>
      </c>
      <c r="B9" s="7" t="s">
        <v>213</v>
      </c>
      <c r="C9" s="37">
        <v>310</v>
      </c>
      <c r="D9" s="38">
        <v>1</v>
      </c>
      <c r="E9" s="38">
        <f>210000+150000</f>
        <v>360000</v>
      </c>
      <c r="F9" s="38">
        <f>D9*E9</f>
        <v>360000</v>
      </c>
      <c r="G9" s="38">
        <f>F9-I9</f>
        <v>210000</v>
      </c>
      <c r="H9" s="38"/>
      <c r="I9" s="38">
        <v>150000</v>
      </c>
      <c r="J9" s="38"/>
    </row>
    <row r="10" spans="1:10" s="13" customFormat="1" ht="12.75">
      <c r="A10" s="62" t="s">
        <v>84</v>
      </c>
      <c r="B10" s="7" t="s">
        <v>214</v>
      </c>
      <c r="C10" s="37">
        <v>310</v>
      </c>
      <c r="D10" s="38">
        <v>2</v>
      </c>
      <c r="E10" s="38">
        <v>600000</v>
      </c>
      <c r="F10" s="38">
        <f>D10*E10</f>
        <v>1200000</v>
      </c>
      <c r="G10" s="38">
        <v>200000</v>
      </c>
      <c r="H10" s="38">
        <v>1000000</v>
      </c>
      <c r="I10" s="38"/>
      <c r="J10" s="38"/>
    </row>
    <row r="11" spans="1:10" s="13" customFormat="1" ht="25.5" hidden="1">
      <c r="A11" s="62" t="s">
        <v>259</v>
      </c>
      <c r="B11" s="7" t="s">
        <v>262</v>
      </c>
      <c r="C11" s="37">
        <v>310</v>
      </c>
      <c r="D11" s="38"/>
      <c r="E11" s="38"/>
      <c r="F11" s="38"/>
      <c r="G11" s="38"/>
      <c r="H11" s="38"/>
      <c r="I11" s="38"/>
      <c r="J11" s="38"/>
    </row>
    <row r="12" spans="1:10" s="13" customFormat="1" ht="12.75">
      <c r="A12" s="126" t="s">
        <v>259</v>
      </c>
      <c r="B12" s="7" t="s">
        <v>499</v>
      </c>
      <c r="C12" s="127">
        <v>310</v>
      </c>
      <c r="D12" s="38">
        <v>1</v>
      </c>
      <c r="E12" s="38">
        <v>119916.29</v>
      </c>
      <c r="F12" s="38">
        <f>D12*E12</f>
        <v>119916.29</v>
      </c>
      <c r="G12" s="38"/>
      <c r="H12" s="38"/>
      <c r="I12" s="38">
        <f>F12</f>
        <v>119916.29</v>
      </c>
      <c r="J12" s="38"/>
    </row>
    <row r="13" spans="1:10" s="13" customFormat="1" ht="25.5">
      <c r="A13" s="62" t="s">
        <v>261</v>
      </c>
      <c r="B13" s="7" t="s">
        <v>486</v>
      </c>
      <c r="C13" s="37">
        <v>310</v>
      </c>
      <c r="D13" s="38">
        <v>1</v>
      </c>
      <c r="E13" s="38">
        <v>90000</v>
      </c>
      <c r="F13" s="38">
        <f>D13*E13</f>
        <v>90000</v>
      </c>
      <c r="G13" s="38">
        <f>F13</f>
        <v>90000</v>
      </c>
      <c r="H13" s="38"/>
      <c r="I13" s="38"/>
      <c r="J13" s="38"/>
    </row>
    <row r="14" spans="1:10" s="13" customFormat="1" ht="12.75" hidden="1">
      <c r="A14" s="62" t="s">
        <v>261</v>
      </c>
      <c r="B14" s="7" t="s">
        <v>260</v>
      </c>
      <c r="C14" s="37">
        <v>310</v>
      </c>
      <c r="D14" s="38">
        <v>3</v>
      </c>
      <c r="E14" s="38"/>
      <c r="F14" s="38">
        <f>D14*E14</f>
        <v>0</v>
      </c>
      <c r="G14" s="38"/>
      <c r="H14" s="38"/>
      <c r="I14" s="38"/>
      <c r="J14" s="38"/>
    </row>
    <row r="15" spans="1:10" s="47" customFormat="1" ht="12.75">
      <c r="A15" s="530" t="s">
        <v>18</v>
      </c>
      <c r="B15" s="531"/>
      <c r="C15" s="531"/>
      <c r="D15" s="531"/>
      <c r="E15" s="532"/>
      <c r="F15" s="35">
        <f>F6</f>
        <v>2169916.29</v>
      </c>
      <c r="G15" s="63">
        <f>G6</f>
        <v>900000</v>
      </c>
      <c r="H15" s="63">
        <f>H6</f>
        <v>1000000</v>
      </c>
      <c r="I15" s="63">
        <f>I6</f>
        <v>269916.29</v>
      </c>
      <c r="J15" s="64"/>
    </row>
    <row r="16" spans="2:10" ht="15" hidden="1">
      <c r="B16" s="23"/>
      <c r="C16" s="23"/>
      <c r="D16" s="23"/>
      <c r="E16" s="23"/>
      <c r="F16" s="23"/>
      <c r="G16" s="23"/>
      <c r="H16" s="23"/>
      <c r="I16" s="23"/>
      <c r="J16" s="23"/>
    </row>
    <row r="17" ht="15">
      <c r="G17" s="56"/>
    </row>
    <row r="20" ht="15">
      <c r="G20" s="56"/>
    </row>
  </sheetData>
  <sheetProtection/>
  <mergeCells count="10">
    <mergeCell ref="F3:F4"/>
    <mergeCell ref="A15:E15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"/>
  <sheetViews>
    <sheetView view="pageBreakPreview" zoomScaleSheetLayoutView="100" zoomScalePageLayoutView="0" workbookViewId="0" topLeftCell="A1">
      <selection activeCell="J8" sqref="J8"/>
    </sheetView>
  </sheetViews>
  <sheetFormatPr defaultColWidth="3.75390625" defaultRowHeight="12.75"/>
  <cols>
    <col min="1" max="1" width="7.875" style="10" customWidth="1"/>
    <col min="2" max="2" width="19.375" style="10" customWidth="1"/>
    <col min="3" max="3" width="12.875" style="10" bestFit="1" customWidth="1"/>
    <col min="4" max="4" width="11.125" style="10" customWidth="1"/>
    <col min="5" max="5" width="14.625" style="10" bestFit="1" customWidth="1"/>
    <col min="6" max="6" width="19.875" style="10" bestFit="1" customWidth="1"/>
    <col min="7" max="7" width="14.00390625" style="10" customWidth="1"/>
    <col min="8" max="8" width="15.875" style="10" customWidth="1"/>
    <col min="9" max="9" width="14.375" style="10" bestFit="1" customWidth="1"/>
    <col min="10" max="10" width="12.125" style="10" customWidth="1"/>
    <col min="11" max="11" width="12.625" style="10" customWidth="1"/>
    <col min="12" max="12" width="0" style="10" hidden="1" customWidth="1"/>
    <col min="13" max="16384" width="3.75390625" style="10" customWidth="1"/>
  </cols>
  <sheetData>
    <row r="1" spans="1:11" ht="15">
      <c r="A1" s="10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78" customHeight="1">
      <c r="A3" s="423" t="s">
        <v>3</v>
      </c>
      <c r="B3" s="533" t="s">
        <v>22</v>
      </c>
      <c r="C3" s="535" t="s">
        <v>154</v>
      </c>
      <c r="D3" s="535" t="s">
        <v>73</v>
      </c>
      <c r="E3" s="535" t="s">
        <v>94</v>
      </c>
      <c r="F3" s="535" t="s">
        <v>100</v>
      </c>
      <c r="G3" s="538" t="s">
        <v>175</v>
      </c>
      <c r="H3" s="538" t="s">
        <v>121</v>
      </c>
      <c r="I3" s="538" t="s">
        <v>122</v>
      </c>
      <c r="J3" s="536" t="s">
        <v>19</v>
      </c>
      <c r="K3" s="537"/>
    </row>
    <row r="4" spans="1:11" s="11" customFormat="1" ht="12.75">
      <c r="A4" s="416"/>
      <c r="B4" s="534"/>
      <c r="C4" s="266"/>
      <c r="D4" s="266"/>
      <c r="E4" s="535"/>
      <c r="F4" s="535"/>
      <c r="G4" s="539"/>
      <c r="H4" s="539"/>
      <c r="I4" s="539"/>
      <c r="J4" s="119" t="s">
        <v>2</v>
      </c>
      <c r="K4" s="119" t="s">
        <v>20</v>
      </c>
    </row>
    <row r="5" spans="1:11" s="12" customFormat="1" ht="12.75">
      <c r="A5" s="115">
        <v>1</v>
      </c>
      <c r="B5" s="108">
        <v>2</v>
      </c>
      <c r="C5" s="109">
        <v>3</v>
      </c>
      <c r="D5" s="109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</row>
    <row r="6" spans="1:11" s="13" customFormat="1" ht="25.5">
      <c r="A6" s="113" t="s">
        <v>7</v>
      </c>
      <c r="B6" s="21" t="s">
        <v>98</v>
      </c>
      <c r="C6" s="119" t="s">
        <v>1</v>
      </c>
      <c r="D6" s="119" t="s">
        <v>1</v>
      </c>
      <c r="E6" s="114" t="s">
        <v>1</v>
      </c>
      <c r="F6" s="114" t="s">
        <v>1</v>
      </c>
      <c r="G6" s="114" t="s">
        <v>1</v>
      </c>
      <c r="H6" s="114" t="s">
        <v>1</v>
      </c>
      <c r="I6" s="119" t="s">
        <v>1</v>
      </c>
      <c r="J6" s="114" t="s">
        <v>1</v>
      </c>
      <c r="K6" s="114" t="s">
        <v>1</v>
      </c>
    </row>
    <row r="7" spans="1:11" s="13" customFormat="1" ht="25.5">
      <c r="A7" s="113" t="s">
        <v>23</v>
      </c>
      <c r="B7" s="21" t="s">
        <v>99</v>
      </c>
      <c r="C7" s="119"/>
      <c r="D7" s="119" t="s">
        <v>1</v>
      </c>
      <c r="E7" s="114" t="s">
        <v>1</v>
      </c>
      <c r="F7" s="114" t="s">
        <v>1</v>
      </c>
      <c r="G7" s="112">
        <f>G8+G9+G10+G11+G12+G13</f>
        <v>13882673.84</v>
      </c>
      <c r="H7" s="112">
        <f>H8+H9+H10+H11+H12+H13</f>
        <v>4032347.68</v>
      </c>
      <c r="I7" s="22">
        <f>I9</f>
        <v>3291000</v>
      </c>
      <c r="J7" s="22">
        <f>J9+J11+J12</f>
        <v>8240673.84</v>
      </c>
      <c r="K7" s="114"/>
    </row>
    <row r="8" spans="1:12" s="13" customFormat="1" ht="63.75">
      <c r="A8" s="113" t="s">
        <v>45</v>
      </c>
      <c r="B8" s="21" t="s">
        <v>481</v>
      </c>
      <c r="C8" s="119">
        <v>341</v>
      </c>
      <c r="D8" s="22" t="s">
        <v>256</v>
      </c>
      <c r="E8" s="22">
        <v>1</v>
      </c>
      <c r="F8" s="22">
        <v>30000</v>
      </c>
      <c r="G8" s="22">
        <f aca="true" t="shared" si="0" ref="G8:G13">E8*F8</f>
        <v>30000</v>
      </c>
      <c r="H8" s="22">
        <f>G8</f>
        <v>30000</v>
      </c>
      <c r="I8" s="22"/>
      <c r="J8" s="22"/>
      <c r="K8" s="114"/>
      <c r="L8" s="114"/>
    </row>
    <row r="9" spans="1:12" s="13" customFormat="1" ht="12.75">
      <c r="A9" s="113" t="s">
        <v>221</v>
      </c>
      <c r="B9" s="21" t="s">
        <v>482</v>
      </c>
      <c r="C9" s="119">
        <v>342</v>
      </c>
      <c r="D9" s="22" t="s">
        <v>256</v>
      </c>
      <c r="E9" s="22">
        <v>1</v>
      </c>
      <c r="F9" s="22">
        <f>1065000+2226000+7000000+200000</f>
        <v>10491000</v>
      </c>
      <c r="G9" s="22">
        <f t="shared" si="0"/>
        <v>10491000</v>
      </c>
      <c r="H9" s="22"/>
      <c r="I9" s="22">
        <f>1065000+2226000</f>
        <v>3291000</v>
      </c>
      <c r="J9" s="22">
        <f>7000000+200000</f>
        <v>7200000</v>
      </c>
      <c r="K9" s="114"/>
      <c r="L9" s="114"/>
    </row>
    <row r="10" spans="1:12" s="13" customFormat="1" ht="25.5">
      <c r="A10" s="113" t="s">
        <v>500</v>
      </c>
      <c r="B10" s="21" t="s">
        <v>483</v>
      </c>
      <c r="C10" s="119">
        <v>344</v>
      </c>
      <c r="D10" s="22" t="s">
        <v>256</v>
      </c>
      <c r="E10" s="22">
        <v>1</v>
      </c>
      <c r="F10" s="22">
        <v>250000</v>
      </c>
      <c r="G10" s="22">
        <f t="shared" si="0"/>
        <v>250000</v>
      </c>
      <c r="H10" s="22">
        <f>G10</f>
        <v>250000</v>
      </c>
      <c r="I10" s="22"/>
      <c r="J10" s="22"/>
      <c r="K10" s="114"/>
      <c r="L10" s="114"/>
    </row>
    <row r="11" spans="1:12" s="13" customFormat="1" ht="12.75">
      <c r="A11" s="113" t="s">
        <v>501</v>
      </c>
      <c r="B11" s="21" t="s">
        <v>484</v>
      </c>
      <c r="C11" s="119">
        <v>345</v>
      </c>
      <c r="D11" s="22" t="s">
        <v>256</v>
      </c>
      <c r="E11" s="22">
        <v>2</v>
      </c>
      <c r="F11" s="22">
        <v>200000</v>
      </c>
      <c r="G11" s="22">
        <f>E11*F11</f>
        <v>400000</v>
      </c>
      <c r="H11" s="22">
        <f>G11-J11</f>
        <v>200000</v>
      </c>
      <c r="I11" s="22"/>
      <c r="J11" s="22">
        <v>200000</v>
      </c>
      <c r="K11" s="114"/>
      <c r="L11" s="114"/>
    </row>
    <row r="12" spans="1:12" s="13" customFormat="1" ht="12.75">
      <c r="A12" s="113" t="s">
        <v>253</v>
      </c>
      <c r="B12" s="21" t="s">
        <v>485</v>
      </c>
      <c r="C12" s="119">
        <v>346</v>
      </c>
      <c r="D12" s="22" t="s">
        <v>256</v>
      </c>
      <c r="E12" s="22">
        <v>4</v>
      </c>
      <c r="F12" s="22">
        <v>510168.46</v>
      </c>
      <c r="G12" s="22">
        <f>E12*F12</f>
        <v>2040673.84</v>
      </c>
      <c r="H12" s="22">
        <f>G12+J12</f>
        <v>2881347.68</v>
      </c>
      <c r="I12" s="22"/>
      <c r="J12" s="22">
        <f>642640.31+198033.53</f>
        <v>840673.8400000001</v>
      </c>
      <c r="K12" s="114"/>
      <c r="L12" s="114"/>
    </row>
    <row r="13" spans="1:12" s="13" customFormat="1" ht="29.25" customHeight="1">
      <c r="A13" s="113" t="s">
        <v>502</v>
      </c>
      <c r="B13" s="21" t="s">
        <v>496</v>
      </c>
      <c r="C13" s="119">
        <v>346</v>
      </c>
      <c r="D13" s="22" t="s">
        <v>256</v>
      </c>
      <c r="E13" s="22">
        <v>1</v>
      </c>
      <c r="F13" s="22">
        <v>671000</v>
      </c>
      <c r="G13" s="22">
        <f t="shared" si="0"/>
        <v>671000</v>
      </c>
      <c r="H13" s="22">
        <f>G13</f>
        <v>671000</v>
      </c>
      <c r="I13" s="22"/>
      <c r="J13" s="22"/>
      <c r="K13" s="114"/>
      <c r="L13" s="114"/>
    </row>
    <row r="14" spans="1:11" s="47" customFormat="1" ht="12.75">
      <c r="A14" s="446" t="s">
        <v>18</v>
      </c>
      <c r="B14" s="447"/>
      <c r="C14" s="447"/>
      <c r="D14" s="447"/>
      <c r="E14" s="447"/>
      <c r="F14" s="447"/>
      <c r="G14" s="31">
        <f>G7</f>
        <v>13882673.84</v>
      </c>
      <c r="H14" s="31">
        <f>H7</f>
        <v>4032347.68</v>
      </c>
      <c r="I14" s="31">
        <f>I7</f>
        <v>3291000</v>
      </c>
      <c r="J14" s="31">
        <f>J7</f>
        <v>8240673.84</v>
      </c>
      <c r="K14" s="117"/>
    </row>
    <row r="16" spans="7:11" ht="15">
      <c r="G16" s="56"/>
      <c r="K16" s="56"/>
    </row>
    <row r="17" spans="7:8" ht="15">
      <c r="G17" s="56"/>
      <c r="H17" s="56"/>
    </row>
    <row r="18" ht="15">
      <c r="H18" s="56"/>
    </row>
  </sheetData>
  <sheetProtection/>
  <mergeCells count="11">
    <mergeCell ref="J3:K3"/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14: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9"/>
  <sheetViews>
    <sheetView zoomScalePageLayoutView="0" workbookViewId="0" topLeftCell="A22">
      <selection activeCell="CJ54" sqref="CJ54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20" t="s">
        <v>412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</row>
    <row r="3" spans="1:106" ht="11.25" customHeight="1">
      <c r="A3" s="221" t="s">
        <v>3</v>
      </c>
      <c r="B3" s="221"/>
      <c r="C3" s="221"/>
      <c r="D3" s="221"/>
      <c r="E3" s="221"/>
      <c r="F3" s="221"/>
      <c r="G3" s="221"/>
      <c r="H3" s="222"/>
      <c r="I3" s="174" t="s">
        <v>35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227"/>
      <c r="CN3" s="164" t="s">
        <v>413</v>
      </c>
      <c r="CO3" s="221"/>
      <c r="CP3" s="221"/>
      <c r="CQ3" s="221"/>
      <c r="CR3" s="221"/>
      <c r="CS3" s="221"/>
      <c r="CT3" s="221"/>
      <c r="CU3" s="222"/>
      <c r="CV3" s="164" t="s">
        <v>414</v>
      </c>
      <c r="CW3" s="164" t="s">
        <v>415</v>
      </c>
      <c r="CX3" s="164" t="s">
        <v>416</v>
      </c>
      <c r="CY3" s="171" t="s">
        <v>306</v>
      </c>
      <c r="CZ3" s="172"/>
      <c r="DA3" s="172"/>
      <c r="DB3" s="173"/>
    </row>
    <row r="4" spans="1:106" ht="11.25" customHeight="1">
      <c r="A4" s="223"/>
      <c r="B4" s="223"/>
      <c r="C4" s="223"/>
      <c r="D4" s="223"/>
      <c r="E4" s="223"/>
      <c r="F4" s="223"/>
      <c r="G4" s="223"/>
      <c r="H4" s="22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228"/>
      <c r="CN4" s="165"/>
      <c r="CO4" s="223"/>
      <c r="CP4" s="223"/>
      <c r="CQ4" s="223"/>
      <c r="CR4" s="223"/>
      <c r="CS4" s="223"/>
      <c r="CT4" s="223"/>
      <c r="CU4" s="224"/>
      <c r="CV4" s="165"/>
      <c r="CW4" s="165"/>
      <c r="CX4" s="165"/>
      <c r="CY4" s="152" t="s">
        <v>307</v>
      </c>
      <c r="CZ4" s="152" t="s">
        <v>308</v>
      </c>
      <c r="DA4" s="152" t="s">
        <v>497</v>
      </c>
      <c r="DB4" s="177" t="s">
        <v>309</v>
      </c>
    </row>
    <row r="5" spans="1:106" ht="39" customHeight="1">
      <c r="A5" s="225"/>
      <c r="B5" s="225"/>
      <c r="C5" s="225"/>
      <c r="D5" s="225"/>
      <c r="E5" s="225"/>
      <c r="F5" s="225"/>
      <c r="G5" s="225"/>
      <c r="H5" s="22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229"/>
      <c r="CN5" s="166"/>
      <c r="CO5" s="225"/>
      <c r="CP5" s="225"/>
      <c r="CQ5" s="225"/>
      <c r="CR5" s="225"/>
      <c r="CS5" s="225"/>
      <c r="CT5" s="225"/>
      <c r="CU5" s="226"/>
      <c r="CV5" s="166"/>
      <c r="CW5" s="166"/>
      <c r="CX5" s="166"/>
      <c r="CY5" s="132" t="s">
        <v>417</v>
      </c>
      <c r="CZ5" s="153" t="s">
        <v>418</v>
      </c>
      <c r="DA5" s="153" t="s">
        <v>419</v>
      </c>
      <c r="DB5" s="178"/>
    </row>
    <row r="6" spans="1:106" ht="13.5" customHeight="1" thickBot="1">
      <c r="A6" s="215" t="s">
        <v>7</v>
      </c>
      <c r="B6" s="215"/>
      <c r="C6" s="215"/>
      <c r="D6" s="215"/>
      <c r="E6" s="215"/>
      <c r="F6" s="215"/>
      <c r="G6" s="215"/>
      <c r="H6" s="216"/>
      <c r="I6" s="215" t="s">
        <v>8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6"/>
      <c r="CN6" s="217" t="s">
        <v>9</v>
      </c>
      <c r="CO6" s="218"/>
      <c r="CP6" s="218"/>
      <c r="CQ6" s="218"/>
      <c r="CR6" s="218"/>
      <c r="CS6" s="218"/>
      <c r="CT6" s="218"/>
      <c r="CU6" s="219"/>
      <c r="CV6" s="154" t="s">
        <v>10</v>
      </c>
      <c r="CW6" s="154" t="s">
        <v>420</v>
      </c>
      <c r="CX6" s="154" t="s">
        <v>123</v>
      </c>
      <c r="CY6" s="154" t="s">
        <v>11</v>
      </c>
      <c r="CZ6" s="154" t="s">
        <v>14</v>
      </c>
      <c r="DA6" s="154" t="s">
        <v>69</v>
      </c>
      <c r="DB6" s="155" t="s">
        <v>70</v>
      </c>
    </row>
    <row r="7" spans="1:106" ht="15.75" customHeight="1">
      <c r="A7" s="184">
        <v>1</v>
      </c>
      <c r="B7" s="184"/>
      <c r="C7" s="184"/>
      <c r="D7" s="184"/>
      <c r="E7" s="184"/>
      <c r="F7" s="184"/>
      <c r="G7" s="184"/>
      <c r="H7" s="185"/>
      <c r="I7" s="186" t="s">
        <v>421</v>
      </c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8" t="s">
        <v>422</v>
      </c>
      <c r="CO7" s="189"/>
      <c r="CP7" s="189"/>
      <c r="CQ7" s="189"/>
      <c r="CR7" s="189"/>
      <c r="CS7" s="189"/>
      <c r="CT7" s="189"/>
      <c r="CU7" s="190"/>
      <c r="CV7" s="138" t="s">
        <v>423</v>
      </c>
      <c r="CW7" s="138" t="s">
        <v>316</v>
      </c>
      <c r="CX7" s="138" t="s">
        <v>423</v>
      </c>
      <c r="CY7" s="139">
        <v>63305645.48</v>
      </c>
      <c r="CZ7" s="139">
        <v>61322175</v>
      </c>
      <c r="DA7" s="139">
        <v>61322175</v>
      </c>
      <c r="DB7" s="140"/>
    </row>
    <row r="8" spans="1:106" ht="24" customHeight="1">
      <c r="A8" s="179" t="s">
        <v>23</v>
      </c>
      <c r="B8" s="179"/>
      <c r="C8" s="179"/>
      <c r="D8" s="179"/>
      <c r="E8" s="179"/>
      <c r="F8" s="179"/>
      <c r="G8" s="179"/>
      <c r="H8" s="180"/>
      <c r="I8" s="181" t="s">
        <v>424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3" t="s">
        <v>425</v>
      </c>
      <c r="CO8" s="179"/>
      <c r="CP8" s="179"/>
      <c r="CQ8" s="179"/>
      <c r="CR8" s="179"/>
      <c r="CS8" s="179"/>
      <c r="CT8" s="179"/>
      <c r="CU8" s="180"/>
      <c r="CV8" s="142" t="s">
        <v>423</v>
      </c>
      <c r="CW8" s="142" t="s">
        <v>316</v>
      </c>
      <c r="CX8" s="142" t="s">
        <v>423</v>
      </c>
      <c r="CY8" s="143">
        <v>63305645.48</v>
      </c>
      <c r="CZ8" s="143">
        <v>61322175</v>
      </c>
      <c r="DA8" s="143">
        <v>61322175</v>
      </c>
      <c r="DB8" s="144"/>
    </row>
    <row r="9" spans="1:106" ht="24" customHeight="1">
      <c r="A9" s="179" t="s">
        <v>45</v>
      </c>
      <c r="B9" s="179"/>
      <c r="C9" s="179"/>
      <c r="D9" s="179"/>
      <c r="E9" s="179"/>
      <c r="F9" s="179"/>
      <c r="G9" s="179"/>
      <c r="H9" s="180"/>
      <c r="I9" s="181" t="s">
        <v>426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3" t="s">
        <v>427</v>
      </c>
      <c r="CO9" s="179"/>
      <c r="CP9" s="179"/>
      <c r="CQ9" s="179"/>
      <c r="CR9" s="179"/>
      <c r="CS9" s="179"/>
      <c r="CT9" s="179"/>
      <c r="CU9" s="180"/>
      <c r="CV9" s="142" t="s">
        <v>423</v>
      </c>
      <c r="CW9" s="142" t="s">
        <v>316</v>
      </c>
      <c r="CX9" s="142" t="s">
        <v>423</v>
      </c>
      <c r="CY9" s="143">
        <v>30494081.53</v>
      </c>
      <c r="CZ9" s="143">
        <v>29779175</v>
      </c>
      <c r="DA9" s="143">
        <v>29779175</v>
      </c>
      <c r="DB9" s="144"/>
    </row>
    <row r="10" spans="1:106" ht="24" customHeight="1">
      <c r="A10" s="179" t="s">
        <v>428</v>
      </c>
      <c r="B10" s="179"/>
      <c r="C10" s="179"/>
      <c r="D10" s="179"/>
      <c r="E10" s="179"/>
      <c r="F10" s="179"/>
      <c r="G10" s="179"/>
      <c r="H10" s="180"/>
      <c r="I10" s="181" t="s">
        <v>429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3" t="s">
        <v>430</v>
      </c>
      <c r="CO10" s="179"/>
      <c r="CP10" s="179"/>
      <c r="CQ10" s="179"/>
      <c r="CR10" s="179"/>
      <c r="CS10" s="179"/>
      <c r="CT10" s="179"/>
      <c r="CU10" s="180"/>
      <c r="CV10" s="142" t="s">
        <v>498</v>
      </c>
      <c r="CW10" s="142" t="s">
        <v>316</v>
      </c>
      <c r="CX10" s="142" t="s">
        <v>423</v>
      </c>
      <c r="CY10" s="143">
        <v>30494081.53</v>
      </c>
      <c r="CZ10" s="143">
        <v>29779175</v>
      </c>
      <c r="DA10" s="143">
        <v>29779175</v>
      </c>
      <c r="DB10" s="144"/>
    </row>
    <row r="11" spans="1:106" ht="24" customHeight="1">
      <c r="A11" s="179" t="s">
        <v>221</v>
      </c>
      <c r="B11" s="179"/>
      <c r="C11" s="179"/>
      <c r="D11" s="179"/>
      <c r="E11" s="179"/>
      <c r="F11" s="179"/>
      <c r="G11" s="179"/>
      <c r="H11" s="180"/>
      <c r="I11" s="181" t="s">
        <v>546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3" t="s">
        <v>547</v>
      </c>
      <c r="CO11" s="179"/>
      <c r="CP11" s="179"/>
      <c r="CQ11" s="179"/>
      <c r="CR11" s="179"/>
      <c r="CS11" s="179"/>
      <c r="CT11" s="179"/>
      <c r="CU11" s="180"/>
      <c r="CV11" s="142" t="s">
        <v>423</v>
      </c>
      <c r="CW11" s="142" t="s">
        <v>316</v>
      </c>
      <c r="CX11" s="142" t="s">
        <v>423</v>
      </c>
      <c r="CY11" s="143">
        <v>9278000</v>
      </c>
      <c r="CZ11" s="143">
        <v>10693000</v>
      </c>
      <c r="DA11" s="143">
        <v>10693000</v>
      </c>
      <c r="DB11" s="144"/>
    </row>
    <row r="12" spans="1:106" ht="24" customHeight="1">
      <c r="A12" s="179" t="s">
        <v>548</v>
      </c>
      <c r="B12" s="179"/>
      <c r="C12" s="179"/>
      <c r="D12" s="179"/>
      <c r="E12" s="179"/>
      <c r="F12" s="179"/>
      <c r="G12" s="179"/>
      <c r="H12" s="180"/>
      <c r="I12" s="181" t="s">
        <v>429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3" t="s">
        <v>549</v>
      </c>
      <c r="CO12" s="179"/>
      <c r="CP12" s="179"/>
      <c r="CQ12" s="179"/>
      <c r="CR12" s="179"/>
      <c r="CS12" s="179"/>
      <c r="CT12" s="179"/>
      <c r="CU12" s="180"/>
      <c r="CV12" s="142" t="s">
        <v>423</v>
      </c>
      <c r="CW12" s="142" t="s">
        <v>316</v>
      </c>
      <c r="CX12" s="142" t="s">
        <v>423</v>
      </c>
      <c r="CY12" s="143">
        <v>9278000</v>
      </c>
      <c r="CZ12" s="143">
        <v>10693000</v>
      </c>
      <c r="DA12" s="143">
        <v>10693000</v>
      </c>
      <c r="DB12" s="144"/>
    </row>
    <row r="13" spans="1:106" ht="24" customHeight="1">
      <c r="A13" s="179" t="s">
        <v>550</v>
      </c>
      <c r="B13" s="179"/>
      <c r="C13" s="179"/>
      <c r="D13" s="179"/>
      <c r="E13" s="179"/>
      <c r="F13" s="179"/>
      <c r="G13" s="179"/>
      <c r="H13" s="180"/>
      <c r="I13" s="181" t="s">
        <v>551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3" t="s">
        <v>552</v>
      </c>
      <c r="CO13" s="179"/>
      <c r="CP13" s="179"/>
      <c r="CQ13" s="179"/>
      <c r="CR13" s="179"/>
      <c r="CS13" s="179"/>
      <c r="CT13" s="179"/>
      <c r="CU13" s="180"/>
      <c r="CV13" s="142" t="s">
        <v>498</v>
      </c>
      <c r="CW13" s="142" t="s">
        <v>326</v>
      </c>
      <c r="CX13" s="142" t="s">
        <v>423</v>
      </c>
      <c r="CY13" s="143">
        <v>9278000</v>
      </c>
      <c r="CZ13" s="143">
        <v>10693000</v>
      </c>
      <c r="DA13" s="143">
        <v>10693000</v>
      </c>
      <c r="DB13" s="144"/>
    </row>
    <row r="14" spans="1:106" ht="24" customHeight="1">
      <c r="A14" s="179" t="s">
        <v>500</v>
      </c>
      <c r="B14" s="179"/>
      <c r="C14" s="179"/>
      <c r="D14" s="179"/>
      <c r="E14" s="179"/>
      <c r="F14" s="179"/>
      <c r="G14" s="179"/>
      <c r="H14" s="180"/>
      <c r="I14" s="181" t="s">
        <v>553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3" t="s">
        <v>554</v>
      </c>
      <c r="CO14" s="179"/>
      <c r="CP14" s="179"/>
      <c r="CQ14" s="179"/>
      <c r="CR14" s="179"/>
      <c r="CS14" s="179"/>
      <c r="CT14" s="179"/>
      <c r="CU14" s="180"/>
      <c r="CV14" s="142" t="s">
        <v>423</v>
      </c>
      <c r="CW14" s="142" t="s">
        <v>316</v>
      </c>
      <c r="CX14" s="142" t="s">
        <v>423</v>
      </c>
      <c r="CY14" s="143">
        <v>23533563.95</v>
      </c>
      <c r="CZ14" s="143">
        <v>20850000</v>
      </c>
      <c r="DA14" s="143">
        <v>20850000</v>
      </c>
      <c r="DB14" s="144"/>
    </row>
    <row r="15" spans="1:106" ht="24" customHeight="1">
      <c r="A15" s="179" t="s">
        <v>555</v>
      </c>
      <c r="B15" s="179"/>
      <c r="C15" s="179"/>
      <c r="D15" s="179"/>
      <c r="E15" s="179"/>
      <c r="F15" s="179"/>
      <c r="G15" s="179"/>
      <c r="H15" s="180"/>
      <c r="I15" s="181" t="s">
        <v>429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3" t="s">
        <v>556</v>
      </c>
      <c r="CO15" s="179"/>
      <c r="CP15" s="179"/>
      <c r="CQ15" s="179"/>
      <c r="CR15" s="179"/>
      <c r="CS15" s="179"/>
      <c r="CT15" s="179"/>
      <c r="CU15" s="180"/>
      <c r="CV15" s="142" t="s">
        <v>423</v>
      </c>
      <c r="CW15" s="142" t="s">
        <v>316</v>
      </c>
      <c r="CX15" s="142" t="s">
        <v>423</v>
      </c>
      <c r="CY15" s="143">
        <v>23533563.95</v>
      </c>
      <c r="CZ15" s="143">
        <v>20850000</v>
      </c>
      <c r="DA15" s="143">
        <v>20850000</v>
      </c>
      <c r="DB15" s="144"/>
    </row>
    <row r="16" spans="1:106" ht="24" customHeight="1" thickBot="1">
      <c r="A16" s="179" t="s">
        <v>557</v>
      </c>
      <c r="B16" s="179"/>
      <c r="C16" s="179"/>
      <c r="D16" s="179"/>
      <c r="E16" s="179"/>
      <c r="F16" s="179"/>
      <c r="G16" s="179"/>
      <c r="H16" s="180"/>
      <c r="I16" s="181" t="s">
        <v>551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3" t="s">
        <v>558</v>
      </c>
      <c r="CO16" s="179"/>
      <c r="CP16" s="179"/>
      <c r="CQ16" s="179"/>
      <c r="CR16" s="179"/>
      <c r="CS16" s="179"/>
      <c r="CT16" s="179"/>
      <c r="CU16" s="180"/>
      <c r="CV16" s="142" t="s">
        <v>498</v>
      </c>
      <c r="CW16" s="142" t="s">
        <v>326</v>
      </c>
      <c r="CX16" s="142" t="s">
        <v>423</v>
      </c>
      <c r="CY16" s="143">
        <v>23533563.95</v>
      </c>
      <c r="CZ16" s="143">
        <v>20850000</v>
      </c>
      <c r="DA16" s="143">
        <v>20850000</v>
      </c>
      <c r="DB16" s="144"/>
    </row>
    <row r="17" spans="1:106" ht="24" customHeight="1">
      <c r="A17" s="184">
        <v>2</v>
      </c>
      <c r="B17" s="184"/>
      <c r="C17" s="184"/>
      <c r="D17" s="184"/>
      <c r="E17" s="184"/>
      <c r="F17" s="184"/>
      <c r="G17" s="184"/>
      <c r="H17" s="185"/>
      <c r="I17" s="186" t="s">
        <v>431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 t="s">
        <v>432</v>
      </c>
      <c r="CO17" s="189"/>
      <c r="CP17" s="189"/>
      <c r="CQ17" s="189"/>
      <c r="CR17" s="189"/>
      <c r="CS17" s="189"/>
      <c r="CT17" s="189"/>
      <c r="CU17" s="190"/>
      <c r="CV17" s="138" t="s">
        <v>423</v>
      </c>
      <c r="CW17" s="138" t="s">
        <v>316</v>
      </c>
      <c r="CX17" s="138" t="s">
        <v>423</v>
      </c>
      <c r="CY17" s="139">
        <v>63305645.48</v>
      </c>
      <c r="CZ17" s="139">
        <v>61322175</v>
      </c>
      <c r="DA17" s="139">
        <v>61322175</v>
      </c>
      <c r="DB17" s="140"/>
    </row>
    <row r="18" spans="1:106" ht="24" customHeight="1" thickBot="1">
      <c r="A18" s="179" t="s">
        <v>26</v>
      </c>
      <c r="B18" s="179"/>
      <c r="C18" s="179"/>
      <c r="D18" s="179"/>
      <c r="E18" s="179"/>
      <c r="F18" s="179"/>
      <c r="G18" s="179"/>
      <c r="H18" s="180"/>
      <c r="I18" s="181" t="s">
        <v>433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3" t="s">
        <v>434</v>
      </c>
      <c r="CO18" s="179"/>
      <c r="CP18" s="179"/>
      <c r="CQ18" s="179"/>
      <c r="CR18" s="179"/>
      <c r="CS18" s="179"/>
      <c r="CT18" s="179"/>
      <c r="CU18" s="180"/>
      <c r="CV18" s="142" t="s">
        <v>498</v>
      </c>
      <c r="CW18" s="142" t="s">
        <v>316</v>
      </c>
      <c r="CX18" s="142" t="s">
        <v>423</v>
      </c>
      <c r="CY18" s="143">
        <v>63305645.48</v>
      </c>
      <c r="CZ18" s="143">
        <v>61322175</v>
      </c>
      <c r="DA18" s="143">
        <v>61322175</v>
      </c>
      <c r="DB18" s="144"/>
    </row>
    <row r="19" spans="1:106" ht="24" customHeight="1">
      <c r="A19" s="184">
        <v>3</v>
      </c>
      <c r="B19" s="184"/>
      <c r="C19" s="184"/>
      <c r="D19" s="184"/>
      <c r="E19" s="184"/>
      <c r="F19" s="184"/>
      <c r="G19" s="184"/>
      <c r="H19" s="185"/>
      <c r="I19" s="186" t="s">
        <v>435</v>
      </c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8" t="s">
        <v>436</v>
      </c>
      <c r="CO19" s="189"/>
      <c r="CP19" s="189"/>
      <c r="CQ19" s="189"/>
      <c r="CR19" s="189"/>
      <c r="CS19" s="189"/>
      <c r="CT19" s="189"/>
      <c r="CU19" s="190"/>
      <c r="CV19" s="138" t="s">
        <v>423</v>
      </c>
      <c r="CW19" s="138" t="s">
        <v>316</v>
      </c>
      <c r="CX19" s="138" t="s">
        <v>423</v>
      </c>
      <c r="CY19" s="139"/>
      <c r="CZ19" s="139"/>
      <c r="DA19" s="139"/>
      <c r="DB19" s="140"/>
    </row>
    <row r="20" spans="1:101" ht="27.75" customHeight="1">
      <c r="A20" s="78"/>
      <c r="B20" s="78"/>
      <c r="C20" s="78"/>
      <c r="D20" s="78"/>
      <c r="E20" s="78"/>
      <c r="F20" s="78"/>
      <c r="G20" s="78"/>
      <c r="H20" s="78"/>
      <c r="I20" s="79" t="s">
        <v>437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214" t="s">
        <v>266</v>
      </c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80"/>
    </row>
    <row r="21" spans="1:102" ht="19.5" customHeight="1">
      <c r="A21" s="78"/>
      <c r="B21" s="78"/>
      <c r="C21" s="78"/>
      <c r="D21" s="78"/>
      <c r="E21" s="78"/>
      <c r="F21" s="78"/>
      <c r="G21" s="78"/>
      <c r="H21" s="78"/>
      <c r="I21" s="81" t="s">
        <v>438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78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78"/>
      <c r="BJ21" s="78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78"/>
      <c r="BX21" s="78"/>
      <c r="BY21" s="205" t="s">
        <v>439</v>
      </c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78"/>
      <c r="CT21" s="78"/>
      <c r="CU21" s="78"/>
      <c r="CV21" s="78"/>
      <c r="CW21" s="83"/>
      <c r="CX21" s="84" t="s">
        <v>263</v>
      </c>
    </row>
    <row r="22" spans="43:112" s="82" customFormat="1" ht="19.5" customHeight="1">
      <c r="AQ22" s="200" t="s">
        <v>440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K22" s="200" t="s">
        <v>441</v>
      </c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Y22" s="200" t="s">
        <v>442</v>
      </c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W22" s="83"/>
      <c r="CX22" s="83" t="s">
        <v>265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78"/>
      <c r="BJ23" s="78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78"/>
      <c r="BX23" s="78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78"/>
      <c r="CT23" s="78"/>
      <c r="CU23" s="78"/>
      <c r="CV23" s="78"/>
      <c r="CW23" s="83"/>
      <c r="CX23" s="83" t="s">
        <v>267</v>
      </c>
    </row>
    <row r="24" spans="1:102" ht="21" customHeight="1">
      <c r="A24" s="78"/>
      <c r="B24" s="78"/>
      <c r="C24" s="78"/>
      <c r="D24" s="78"/>
      <c r="E24" s="78"/>
      <c r="F24" s="78"/>
      <c r="G24" s="78"/>
      <c r="H24" s="78"/>
      <c r="I24" s="79" t="s">
        <v>443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212" t="s">
        <v>444</v>
      </c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86"/>
      <c r="BF24" s="86"/>
      <c r="BG24" s="213" t="s">
        <v>445</v>
      </c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78"/>
      <c r="BZ24" s="78"/>
      <c r="CA24" s="195" t="s">
        <v>446</v>
      </c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78"/>
      <c r="CT24" s="78"/>
      <c r="CU24" s="78"/>
      <c r="CV24" s="78"/>
      <c r="CW24" s="83"/>
      <c r="CX24" s="83" t="s">
        <v>269</v>
      </c>
    </row>
    <row r="25" spans="39:103" s="82" customFormat="1" ht="15.75" customHeight="1">
      <c r="AM25" s="200" t="s">
        <v>440</v>
      </c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G25" s="200" t="s">
        <v>447</v>
      </c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CA25" s="200" t="s">
        <v>448</v>
      </c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X25" s="83" t="s">
        <v>271</v>
      </c>
      <c r="CY25"/>
    </row>
    <row r="26" spans="1:106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78"/>
      <c r="BF26" s="78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78"/>
      <c r="BZ26" s="78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78"/>
      <c r="CT26" s="78"/>
      <c r="CU26" s="78"/>
      <c r="CV26" s="78"/>
      <c r="CW26" s="78"/>
      <c r="CX26" s="87"/>
      <c r="CZ26" s="78"/>
      <c r="DA26" s="78"/>
      <c r="DB26" s="78"/>
    </row>
    <row r="27" spans="1:106" ht="12.75" customHeight="1">
      <c r="A27" s="78"/>
      <c r="B27" s="78"/>
      <c r="C27" s="78"/>
      <c r="D27" s="78"/>
      <c r="E27" s="78"/>
      <c r="F27" s="78"/>
      <c r="G27" s="78"/>
      <c r="H27" s="78"/>
      <c r="I27" s="194" t="s">
        <v>449</v>
      </c>
      <c r="J27" s="194"/>
      <c r="K27" s="195" t="s">
        <v>559</v>
      </c>
      <c r="L27" s="195"/>
      <c r="M27" s="195"/>
      <c r="N27" s="196" t="s">
        <v>449</v>
      </c>
      <c r="O27" s="196"/>
      <c r="P27" s="78"/>
      <c r="Q27" s="195" t="s">
        <v>560</v>
      </c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7">
        <v>2024</v>
      </c>
      <c r="AG27" s="197"/>
      <c r="AH27" s="197"/>
      <c r="AI27" s="197"/>
      <c r="AJ27" s="197"/>
      <c r="AK27" s="197"/>
      <c r="AL27" s="79" t="s">
        <v>450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0" t="s">
        <v>263</v>
      </c>
      <c r="CZ27" s="78"/>
      <c r="DA27" s="78"/>
      <c r="DB27" s="78"/>
    </row>
    <row r="28" spans="1:106" ht="24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80" t="s">
        <v>263</v>
      </c>
      <c r="CZ28" s="78"/>
      <c r="DA28" s="78"/>
      <c r="DB28" s="78"/>
    </row>
    <row r="29" spans="1:106" ht="17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9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83" t="s">
        <v>458</v>
      </c>
      <c r="CZ29" s="78"/>
      <c r="DA29" s="78"/>
      <c r="DB29" s="78"/>
    </row>
    <row r="30" spans="1:102" ht="25.5" customHeight="1">
      <c r="A30" s="90" t="s">
        <v>452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91"/>
      <c r="CN30" s="78"/>
      <c r="CO30" s="78"/>
      <c r="CP30" s="78"/>
      <c r="CQ30" s="78"/>
      <c r="CR30" s="78"/>
      <c r="CS30" s="78"/>
      <c r="CT30" s="78"/>
      <c r="CU30" s="78"/>
      <c r="CV30" s="78"/>
      <c r="CW30" s="80"/>
      <c r="CX30" s="83" t="s">
        <v>451</v>
      </c>
    </row>
    <row r="31" spans="1:167" ht="43.5" customHeight="1">
      <c r="A31" s="209" t="s">
        <v>453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1"/>
      <c r="CN31" s="78"/>
      <c r="CO31" s="78"/>
      <c r="CP31" s="78"/>
      <c r="CQ31" s="78"/>
      <c r="CR31" s="78"/>
      <c r="CS31" s="78"/>
      <c r="CT31" s="78"/>
      <c r="CU31" s="78"/>
      <c r="CV31" s="78"/>
      <c r="CW31" s="83"/>
      <c r="CX31" s="83" t="s">
        <v>459</v>
      </c>
      <c r="DI31" s="92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208"/>
      <c r="FI31" s="208"/>
      <c r="FJ31" s="208"/>
      <c r="FK31" s="208"/>
    </row>
    <row r="32" spans="1:167" s="82" customFormat="1" ht="16.5" customHeight="1">
      <c r="A32" s="199" t="s">
        <v>454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1"/>
      <c r="CW32" s="83"/>
      <c r="CX32" s="83" t="s">
        <v>460</v>
      </c>
      <c r="CY32"/>
      <c r="CZ32"/>
      <c r="DA32"/>
      <c r="DB32"/>
      <c r="DC32"/>
      <c r="DD32"/>
      <c r="DE32"/>
      <c r="DF32"/>
      <c r="DG32"/>
      <c r="DH32"/>
      <c r="DI32" s="92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93"/>
      <c r="FI32" s="93"/>
      <c r="FJ32" s="93"/>
      <c r="FK32" s="198"/>
    </row>
    <row r="33" spans="1:167" ht="15" customHeight="1">
      <c r="A33" s="9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95"/>
      <c r="CN33" s="78"/>
      <c r="CO33" s="78"/>
      <c r="CP33" s="78"/>
      <c r="CQ33" s="78"/>
      <c r="CR33" s="78"/>
      <c r="CS33" s="78"/>
      <c r="CT33" s="78"/>
      <c r="CU33" s="78"/>
      <c r="CV33" s="78"/>
      <c r="CW33" s="83"/>
      <c r="DI33" s="92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96"/>
      <c r="FI33" s="97"/>
      <c r="FJ33" s="97"/>
      <c r="FK33" s="198"/>
    </row>
    <row r="34" spans="1:167" ht="14.25" customHeight="1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78"/>
      <c r="AA34" s="78"/>
      <c r="AB34" s="78"/>
      <c r="AC34" s="78"/>
      <c r="AD34" s="78"/>
      <c r="AE34" s="78"/>
      <c r="AF34" s="78"/>
      <c r="AG34" s="78"/>
      <c r="AH34" s="205" t="s">
        <v>455</v>
      </c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6"/>
      <c r="CN34" s="78"/>
      <c r="CO34" s="78"/>
      <c r="CP34" s="78"/>
      <c r="CQ34" s="78"/>
      <c r="CR34" s="78"/>
      <c r="CS34" s="78"/>
      <c r="CT34" s="78"/>
      <c r="CU34" s="78"/>
      <c r="CV34" s="78"/>
      <c r="CW34" s="83"/>
      <c r="DI34" s="98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99"/>
      <c r="FF34" s="99"/>
      <c r="FG34" s="99"/>
      <c r="FH34" s="99"/>
      <c r="FI34" s="99"/>
      <c r="FJ34" s="99"/>
      <c r="FK34" s="99"/>
    </row>
    <row r="35" spans="1:167" s="82" customFormat="1" ht="12" customHeight="1">
      <c r="A35" s="199" t="s">
        <v>441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H35" s="200" t="s">
        <v>442</v>
      </c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1"/>
      <c r="CW35" s="100"/>
      <c r="CX35" s="100"/>
      <c r="CY35" s="100"/>
      <c r="CZ35" s="100"/>
      <c r="DA35" s="100"/>
      <c r="DB35" s="101"/>
      <c r="DC35" s="102"/>
      <c r="DD35" s="103"/>
      <c r="DE35" s="103"/>
      <c r="DF35" s="103"/>
      <c r="DG35" s="103"/>
      <c r="DH35" s="103"/>
      <c r="DI35" s="103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3"/>
      <c r="EX35" s="203"/>
      <c r="EY35" s="203"/>
      <c r="EZ35" s="203"/>
      <c r="FA35" s="203"/>
      <c r="FB35" s="203"/>
      <c r="FC35" s="203"/>
      <c r="FD35" s="203"/>
      <c r="FE35" s="93"/>
      <c r="FF35" s="93"/>
      <c r="FG35" s="93"/>
      <c r="FH35" s="104"/>
      <c r="FI35" s="104"/>
      <c r="FJ35" s="104"/>
      <c r="FK35" s="104"/>
    </row>
    <row r="36" spans="1:167" ht="9.75" customHeight="1">
      <c r="A36" s="90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91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193"/>
      <c r="DC36" s="193"/>
      <c r="DD36" s="193"/>
      <c r="DE36" s="193"/>
      <c r="DF36" s="193"/>
      <c r="DG36" s="193"/>
      <c r="DH36" s="193"/>
      <c r="DI36" s="193"/>
      <c r="DJ36" s="191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3"/>
      <c r="EX36" s="193"/>
      <c r="EY36" s="193"/>
      <c r="EZ36" s="193"/>
      <c r="FA36" s="193"/>
      <c r="FB36" s="193"/>
      <c r="FC36" s="193"/>
      <c r="FD36" s="193"/>
      <c r="FE36" s="93"/>
      <c r="FF36" s="93"/>
      <c r="FG36" s="93"/>
      <c r="FH36" s="104"/>
      <c r="FI36" s="104"/>
      <c r="FJ36" s="104"/>
      <c r="FK36" s="104"/>
    </row>
    <row r="37" spans="1:106" ht="12.75" customHeight="1">
      <c r="A37" s="78"/>
      <c r="B37" s="78"/>
      <c r="C37" s="78"/>
      <c r="D37" s="78"/>
      <c r="E37" s="78"/>
      <c r="F37" s="78"/>
      <c r="G37" s="78"/>
      <c r="H37" s="78"/>
      <c r="I37" s="194" t="s">
        <v>449</v>
      </c>
      <c r="J37" s="194"/>
      <c r="K37" s="195" t="s">
        <v>559</v>
      </c>
      <c r="L37" s="195"/>
      <c r="M37" s="195"/>
      <c r="N37" s="196" t="s">
        <v>449</v>
      </c>
      <c r="O37" s="196"/>
      <c r="P37" s="78"/>
      <c r="Q37" s="195" t="s">
        <v>560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>
        <v>2024</v>
      </c>
      <c r="AG37" s="197"/>
      <c r="AH37" s="197"/>
      <c r="AI37" s="197"/>
      <c r="AJ37" s="197"/>
      <c r="AK37" s="197"/>
      <c r="AL37" s="79" t="s">
        <v>450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</row>
    <row r="38" spans="1:167" ht="3" customHeight="1" thickBo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7"/>
      <c r="DB38" s="193"/>
      <c r="DC38" s="193"/>
      <c r="DD38" s="193"/>
      <c r="DE38" s="193"/>
      <c r="DF38" s="193"/>
      <c r="DG38" s="193"/>
      <c r="DH38" s="193"/>
      <c r="DI38" s="193"/>
      <c r="DJ38" s="191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3"/>
      <c r="EX38" s="193"/>
      <c r="EY38" s="193"/>
      <c r="EZ38" s="193"/>
      <c r="FA38" s="193"/>
      <c r="FB38" s="193"/>
      <c r="FC38" s="193"/>
      <c r="FD38" s="193"/>
      <c r="FE38" s="93"/>
      <c r="FF38" s="93"/>
      <c r="FG38" s="93"/>
      <c r="FH38" s="104"/>
      <c r="FI38" s="104"/>
      <c r="FJ38" s="104"/>
      <c r="FK38" s="104"/>
    </row>
    <row r="39" spans="106:167" ht="9.75" customHeight="1">
      <c r="DB39" s="193"/>
      <c r="DC39" s="193"/>
      <c r="DD39" s="193"/>
      <c r="DE39" s="193"/>
      <c r="DF39" s="193"/>
      <c r="DG39" s="193"/>
      <c r="DH39" s="193"/>
      <c r="DI39" s="193"/>
      <c r="DJ39" s="191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3"/>
      <c r="EX39" s="193"/>
      <c r="EY39" s="193"/>
      <c r="EZ39" s="193"/>
      <c r="FA39" s="193"/>
      <c r="FB39" s="193"/>
      <c r="FC39" s="193"/>
      <c r="FD39" s="193"/>
      <c r="FE39" s="93"/>
      <c r="FF39" s="93"/>
      <c r="FG39" s="93"/>
      <c r="FH39" s="104"/>
      <c r="FI39" s="104"/>
      <c r="FJ39" s="104"/>
      <c r="FK39" s="104"/>
    </row>
  </sheetData>
  <sheetProtection/>
  <mergeCells count="99">
    <mergeCell ref="CW3:CW5"/>
    <mergeCell ref="B1:DB1"/>
    <mergeCell ref="A3:H5"/>
    <mergeCell ref="I3:CM5"/>
    <mergeCell ref="CN3:CU5"/>
    <mergeCell ref="CX3:CX5"/>
    <mergeCell ref="CY3:DB3"/>
    <mergeCell ref="DB4:DB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zoomScaleSheetLayoutView="100" zoomScalePageLayoutView="0" workbookViewId="0" topLeftCell="A32">
      <selection activeCell="ES54" sqref="A1:GE54"/>
    </sheetView>
  </sheetViews>
  <sheetFormatPr defaultColWidth="0.875" defaultRowHeight="12.75"/>
  <cols>
    <col min="1" max="4" width="0.875" style="52" customWidth="1"/>
    <col min="5" max="5" width="2.875" style="52" customWidth="1"/>
    <col min="6" max="13" width="0.875" style="52" customWidth="1"/>
    <col min="14" max="14" width="1.875" style="52" customWidth="1"/>
    <col min="15" max="53" width="0.875" style="52" customWidth="1"/>
    <col min="54" max="54" width="1.75390625" style="52" customWidth="1"/>
    <col min="55" max="60" width="0.875" style="52" customWidth="1"/>
    <col min="61" max="61" width="3.00390625" style="52" customWidth="1"/>
    <col min="62" max="99" width="0.875" style="52" customWidth="1"/>
    <col min="100" max="100" width="1.625" style="52" customWidth="1"/>
    <col min="101" max="102" width="0.875" style="52" customWidth="1"/>
    <col min="103" max="103" width="1.875" style="52" customWidth="1"/>
    <col min="104" max="104" width="1.25" style="52" customWidth="1"/>
    <col min="105" max="116" width="0.875" style="52" customWidth="1"/>
    <col min="117" max="117" width="2.125" style="52" customWidth="1"/>
    <col min="118" max="167" width="0.875" style="52" customWidth="1"/>
    <col min="168" max="168" width="3.375" style="52" customWidth="1"/>
    <col min="169" max="187" width="0.875" style="52" customWidth="1"/>
    <col min="188" max="188" width="19.625" style="52" customWidth="1"/>
    <col min="189" max="16384" width="0.875" style="52" customWidth="1"/>
  </cols>
  <sheetData>
    <row r="1" spans="168:187" s="128" customFormat="1" ht="14.25" customHeight="1">
      <c r="FL1" s="307" t="s">
        <v>104</v>
      </c>
      <c r="FM1" s="307"/>
      <c r="FN1" s="307"/>
      <c r="FO1" s="307"/>
      <c r="FP1" s="307"/>
      <c r="FQ1" s="307"/>
      <c r="FR1" s="307"/>
      <c r="FS1" s="307"/>
      <c r="FT1" s="307"/>
      <c r="FU1" s="307"/>
      <c r="FV1" s="307"/>
      <c r="FW1" s="307"/>
      <c r="FX1" s="307"/>
      <c r="FY1" s="307"/>
      <c r="FZ1" s="307"/>
      <c r="GA1" s="307"/>
      <c r="GB1" s="307"/>
      <c r="GC1" s="307"/>
      <c r="GD1" s="307"/>
      <c r="GE1" s="307"/>
    </row>
    <row r="3" spans="1:187" ht="12.75" customHeight="1">
      <c r="A3" s="308" t="s">
        <v>105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8"/>
      <c r="FC3" s="308"/>
      <c r="FD3" s="308"/>
      <c r="FE3" s="308"/>
      <c r="FF3" s="308"/>
      <c r="FG3" s="308"/>
      <c r="FH3" s="308"/>
      <c r="FI3" s="308"/>
      <c r="FJ3" s="308"/>
      <c r="FK3" s="308"/>
      <c r="FL3" s="308"/>
      <c r="FM3" s="308"/>
      <c r="FN3" s="308"/>
      <c r="FO3" s="308"/>
      <c r="FP3" s="308"/>
      <c r="FQ3" s="308"/>
      <c r="FR3" s="308"/>
      <c r="FS3" s="308"/>
      <c r="FT3" s="308"/>
      <c r="FU3" s="308"/>
      <c r="FV3" s="308"/>
      <c r="FW3" s="308"/>
      <c r="FX3" s="308"/>
      <c r="FY3" s="308"/>
      <c r="FZ3" s="308"/>
      <c r="GA3" s="308"/>
      <c r="GB3" s="308"/>
      <c r="GC3" s="308"/>
      <c r="GD3" s="308"/>
      <c r="GE3" s="308"/>
    </row>
    <row r="4" spans="1:187" ht="12.75" customHeight="1">
      <c r="A4" s="247" t="s">
        <v>140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</row>
    <row r="5" spans="1:187" ht="12.75" customHeight="1">
      <c r="A5" s="305" t="s">
        <v>128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5"/>
      <c r="FL5" s="305"/>
      <c r="FM5" s="305"/>
      <c r="FN5" s="305"/>
      <c r="FO5" s="305"/>
      <c r="FP5" s="305"/>
      <c r="FQ5" s="305"/>
      <c r="FR5" s="305"/>
      <c r="FS5" s="305"/>
      <c r="FT5" s="305"/>
      <c r="FU5" s="305"/>
      <c r="FV5" s="305"/>
      <c r="FW5" s="305"/>
      <c r="FX5" s="305"/>
      <c r="FY5" s="305"/>
      <c r="FZ5" s="305"/>
      <c r="GA5" s="305"/>
      <c r="GB5" s="305"/>
      <c r="GC5" s="305"/>
      <c r="GD5" s="305"/>
      <c r="GE5" s="305"/>
    </row>
    <row r="7" spans="1:187" ht="23.25" customHeight="1">
      <c r="A7" s="250" t="s">
        <v>106</v>
      </c>
      <c r="B7" s="251"/>
      <c r="C7" s="251"/>
      <c r="D7" s="251"/>
      <c r="E7" s="283"/>
      <c r="F7" s="267" t="s">
        <v>139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9"/>
      <c r="AR7" s="250" t="s">
        <v>154</v>
      </c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83"/>
      <c r="BD7" s="250" t="s">
        <v>130</v>
      </c>
      <c r="BE7" s="251"/>
      <c r="BF7" s="251"/>
      <c r="BG7" s="251"/>
      <c r="BH7" s="251"/>
      <c r="BI7" s="251"/>
      <c r="BJ7" s="251"/>
      <c r="BK7" s="251"/>
      <c r="BL7" s="251"/>
      <c r="BM7" s="283"/>
      <c r="BN7" s="250" t="s">
        <v>131</v>
      </c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83"/>
      <c r="CD7" s="250" t="s">
        <v>107</v>
      </c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0" t="s">
        <v>108</v>
      </c>
      <c r="CR7" s="254"/>
      <c r="CS7" s="254"/>
      <c r="CT7" s="254"/>
      <c r="CU7" s="254"/>
      <c r="CV7" s="254"/>
      <c r="CW7" s="254"/>
      <c r="CX7" s="254"/>
      <c r="CY7" s="251"/>
      <c r="CZ7" s="251"/>
      <c r="DA7" s="251"/>
      <c r="DB7" s="230" t="s">
        <v>156</v>
      </c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50" t="s">
        <v>150</v>
      </c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83"/>
      <c r="ED7" s="289" t="s">
        <v>133</v>
      </c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2"/>
    </row>
    <row r="8" spans="1:187" ht="62.25" customHeight="1">
      <c r="A8" s="252"/>
      <c r="B8" s="253"/>
      <c r="C8" s="253"/>
      <c r="D8" s="253"/>
      <c r="E8" s="284"/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2"/>
      <c r="AR8" s="252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84"/>
      <c r="BD8" s="252"/>
      <c r="BE8" s="253"/>
      <c r="BF8" s="253"/>
      <c r="BG8" s="253"/>
      <c r="BH8" s="253"/>
      <c r="BI8" s="253"/>
      <c r="BJ8" s="253"/>
      <c r="BK8" s="253"/>
      <c r="BL8" s="253"/>
      <c r="BM8" s="284"/>
      <c r="BN8" s="252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84"/>
      <c r="CD8" s="252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5"/>
      <c r="CR8" s="256"/>
      <c r="CS8" s="256"/>
      <c r="CT8" s="256"/>
      <c r="CU8" s="256"/>
      <c r="CV8" s="256"/>
      <c r="CW8" s="256"/>
      <c r="CX8" s="256"/>
      <c r="CY8" s="253"/>
      <c r="CZ8" s="253"/>
      <c r="DA8" s="253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52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84"/>
      <c r="ED8" s="235" t="s">
        <v>166</v>
      </c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5" t="s">
        <v>249</v>
      </c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4"/>
      <c r="FL8" s="233" t="s">
        <v>134</v>
      </c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4"/>
    </row>
    <row r="9" spans="1:187" ht="12" customHeight="1">
      <c r="A9" s="230">
        <v>1</v>
      </c>
      <c r="B9" s="230"/>
      <c r="C9" s="230"/>
      <c r="D9" s="230"/>
      <c r="E9" s="230"/>
      <c r="F9" s="235">
        <v>2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5">
        <v>3</v>
      </c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5">
        <v>4</v>
      </c>
      <c r="BE9" s="233"/>
      <c r="BF9" s="233"/>
      <c r="BG9" s="233"/>
      <c r="BH9" s="233"/>
      <c r="BI9" s="233"/>
      <c r="BJ9" s="233"/>
      <c r="BK9" s="233"/>
      <c r="BL9" s="233"/>
      <c r="BM9" s="234"/>
      <c r="BN9" s="235">
        <v>5</v>
      </c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4"/>
      <c r="CD9" s="235">
        <v>6</v>
      </c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0">
        <v>7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3">
        <v>8</v>
      </c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4"/>
      <c r="DN9" s="235">
        <v>9</v>
      </c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4"/>
      <c r="ED9" s="235">
        <v>10</v>
      </c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5">
        <v>11</v>
      </c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4"/>
      <c r="FL9" s="233">
        <v>12</v>
      </c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4"/>
    </row>
    <row r="10" spans="1:187" ht="34.5" customHeight="1">
      <c r="A10" s="230">
        <v>1</v>
      </c>
      <c r="B10" s="230"/>
      <c r="C10" s="230"/>
      <c r="D10" s="230"/>
      <c r="E10" s="230"/>
      <c r="F10" s="238" t="s">
        <v>129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40">
        <v>121</v>
      </c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0"/>
      <c r="BE10" s="242"/>
      <c r="BF10" s="242"/>
      <c r="BG10" s="242"/>
      <c r="BH10" s="242"/>
      <c r="BI10" s="242"/>
      <c r="BJ10" s="242"/>
      <c r="BK10" s="242"/>
      <c r="BL10" s="242"/>
      <c r="BM10" s="243"/>
      <c r="BN10" s="240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42"/>
      <c r="CB10" s="242"/>
      <c r="CC10" s="243"/>
      <c r="CD10" s="240">
        <f>CD12+CD13+CD14</f>
        <v>2132.0539496022943</v>
      </c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4">
        <f>CQ12+CQ13+CQ14</f>
        <v>280.20000000000005</v>
      </c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64">
        <f>DB12+DB13+DB14</f>
        <v>198033.53</v>
      </c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5"/>
      <c r="DN10" s="240">
        <f>DN12+DN13+DN14</f>
        <v>383884.29</v>
      </c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3"/>
      <c r="ED10" s="240">
        <f>DB10-DN10</f>
        <v>-185850.75999999998</v>
      </c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1">
        <f>ED10/DN10*100</f>
        <v>-48.413223682584146</v>
      </c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3"/>
      <c r="FL10" s="309" t="s">
        <v>503</v>
      </c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1"/>
    </row>
    <row r="11" spans="1:187" ht="17.25" customHeight="1">
      <c r="A11" s="230"/>
      <c r="B11" s="230"/>
      <c r="C11" s="230"/>
      <c r="D11" s="230"/>
      <c r="E11" s="230"/>
      <c r="F11" s="238" t="s">
        <v>132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40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0"/>
      <c r="BE11" s="242"/>
      <c r="BF11" s="242"/>
      <c r="BG11" s="242"/>
      <c r="BH11" s="242"/>
      <c r="BI11" s="242"/>
      <c r="BJ11" s="242"/>
      <c r="BK11" s="242"/>
      <c r="BL11" s="242"/>
      <c r="BM11" s="243"/>
      <c r="BN11" s="240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42"/>
      <c r="CB11" s="242"/>
      <c r="CC11" s="243"/>
      <c r="CD11" s="240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40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3"/>
      <c r="ED11" s="240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1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3"/>
      <c r="FL11" s="312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4"/>
    </row>
    <row r="12" spans="1:187" ht="39" customHeight="1">
      <c r="A12" s="306" t="s">
        <v>23</v>
      </c>
      <c r="B12" s="306"/>
      <c r="C12" s="306"/>
      <c r="D12" s="306"/>
      <c r="E12" s="306"/>
      <c r="F12" s="238" t="s">
        <v>250</v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40">
        <v>121</v>
      </c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0"/>
      <c r="BE12" s="242"/>
      <c r="BF12" s="242"/>
      <c r="BG12" s="242"/>
      <c r="BH12" s="242"/>
      <c r="BI12" s="242"/>
      <c r="BJ12" s="242"/>
      <c r="BK12" s="242"/>
      <c r="BL12" s="242"/>
      <c r="BM12" s="243"/>
      <c r="BN12" s="240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42"/>
      <c r="CB12" s="242"/>
      <c r="CC12" s="243"/>
      <c r="CD12" s="240">
        <f>DB12/CQ12</f>
        <v>728.863393810032</v>
      </c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4">
        <v>93.7</v>
      </c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64">
        <v>68294.5</v>
      </c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5"/>
      <c r="DN12" s="240">
        <v>132681.08</v>
      </c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3"/>
      <c r="ED12" s="240">
        <f>DB12-DN12</f>
        <v>-64386.57999999999</v>
      </c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1">
        <f>ED12/DN12*100</f>
        <v>-48.52732582520431</v>
      </c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3"/>
      <c r="FL12" s="312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4"/>
    </row>
    <row r="13" spans="1:187" ht="39.75" customHeight="1">
      <c r="A13" s="306" t="s">
        <v>24</v>
      </c>
      <c r="B13" s="306"/>
      <c r="C13" s="306"/>
      <c r="D13" s="306"/>
      <c r="E13" s="306"/>
      <c r="F13" s="238" t="s">
        <v>251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40">
        <v>121</v>
      </c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0"/>
      <c r="BE13" s="242"/>
      <c r="BF13" s="242"/>
      <c r="BG13" s="242"/>
      <c r="BH13" s="242"/>
      <c r="BI13" s="242"/>
      <c r="BJ13" s="242"/>
      <c r="BK13" s="242"/>
      <c r="BL13" s="242"/>
      <c r="BM13" s="243"/>
      <c r="BN13" s="240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42"/>
      <c r="CB13" s="242"/>
      <c r="CC13" s="243"/>
      <c r="CD13" s="240">
        <f>DB13/CQ13</f>
        <v>774.0455607476637</v>
      </c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4">
        <v>85.6</v>
      </c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0">
        <v>66258.3</v>
      </c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5"/>
      <c r="DN13" s="240">
        <v>128435.6</v>
      </c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3"/>
      <c r="ED13" s="240">
        <f>DB13-DN13</f>
        <v>-62177.3</v>
      </c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1">
        <f>ED13/DN13*100</f>
        <v>-48.41126603527371</v>
      </c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3"/>
      <c r="FL13" s="312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3"/>
      <c r="GB13" s="313"/>
      <c r="GC13" s="313"/>
      <c r="GD13" s="313"/>
      <c r="GE13" s="314"/>
    </row>
    <row r="14" spans="1:187" ht="38.25" customHeight="1">
      <c r="A14" s="306" t="s">
        <v>25</v>
      </c>
      <c r="B14" s="306"/>
      <c r="C14" s="306"/>
      <c r="D14" s="306"/>
      <c r="E14" s="306"/>
      <c r="F14" s="238" t="s">
        <v>252</v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40">
        <v>121</v>
      </c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0"/>
      <c r="BE14" s="242"/>
      <c r="BF14" s="242"/>
      <c r="BG14" s="242"/>
      <c r="BH14" s="242"/>
      <c r="BI14" s="242"/>
      <c r="BJ14" s="242"/>
      <c r="BK14" s="242"/>
      <c r="BL14" s="242"/>
      <c r="BM14" s="243"/>
      <c r="BN14" s="240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42"/>
      <c r="CB14" s="242"/>
      <c r="CC14" s="243"/>
      <c r="CD14" s="240">
        <f>DB14/CQ14</f>
        <v>629.1449950445987</v>
      </c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4">
        <v>100.9</v>
      </c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0">
        <v>63480.73</v>
      </c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5"/>
      <c r="DN14" s="240">
        <v>122767.61</v>
      </c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3"/>
      <c r="ED14" s="240">
        <f>DB14-DN14</f>
        <v>-59286.88</v>
      </c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1">
        <f>ED14/DN14*100</f>
        <v>-48.291955834279086</v>
      </c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3"/>
      <c r="FL14" s="315"/>
      <c r="FM14" s="316"/>
      <c r="FN14" s="316"/>
      <c r="FO14" s="316"/>
      <c r="FP14" s="316"/>
      <c r="FQ14" s="316"/>
      <c r="FR14" s="316"/>
      <c r="FS14" s="316"/>
      <c r="FT14" s="316"/>
      <c r="FU14" s="316"/>
      <c r="FV14" s="316"/>
      <c r="FW14" s="316"/>
      <c r="FX14" s="316"/>
      <c r="FY14" s="316"/>
      <c r="FZ14" s="316"/>
      <c r="GA14" s="316"/>
      <c r="GB14" s="316"/>
      <c r="GC14" s="316"/>
      <c r="GD14" s="316"/>
      <c r="GE14" s="317"/>
    </row>
    <row r="15" spans="1:187" ht="12.75" customHeight="1" hidden="1">
      <c r="A15" s="230">
        <v>3</v>
      </c>
      <c r="B15" s="230"/>
      <c r="C15" s="230"/>
      <c r="D15" s="230"/>
      <c r="E15" s="230"/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0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0"/>
      <c r="BE15" s="242"/>
      <c r="BF15" s="242"/>
      <c r="BG15" s="242"/>
      <c r="BH15" s="242"/>
      <c r="BI15" s="242"/>
      <c r="BJ15" s="242"/>
      <c r="BK15" s="242"/>
      <c r="BL15" s="242"/>
      <c r="BM15" s="243"/>
      <c r="BN15" s="240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42"/>
      <c r="CB15" s="242"/>
      <c r="CC15" s="243"/>
      <c r="CD15" s="240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40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3"/>
      <c r="ED15" s="240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1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3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3"/>
    </row>
    <row r="16" spans="1:187" ht="12.75" customHeight="1">
      <c r="A16" s="258" t="s">
        <v>18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6"/>
      <c r="AR16" s="240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0"/>
      <c r="BE16" s="242"/>
      <c r="BF16" s="242"/>
      <c r="BG16" s="242"/>
      <c r="BH16" s="242"/>
      <c r="BI16" s="242"/>
      <c r="BJ16" s="242"/>
      <c r="BK16" s="242"/>
      <c r="BL16" s="242"/>
      <c r="BM16" s="243"/>
      <c r="BN16" s="240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42"/>
      <c r="CB16" s="242"/>
      <c r="CC16" s="243"/>
      <c r="CD16" s="240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64">
        <f>DB10</f>
        <v>198033.53</v>
      </c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40">
        <f>DN10</f>
        <v>383884.29</v>
      </c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3"/>
      <c r="ED16" s="240">
        <f>DB16-DN16</f>
        <v>-185850.75999999998</v>
      </c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1">
        <f>EV10</f>
        <v>-48.413223682584146</v>
      </c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3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3"/>
    </row>
    <row r="17" spans="1:187" ht="12.75" customHeight="1">
      <c r="A17" s="288" t="s">
        <v>142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57"/>
    </row>
    <row r="18" spans="1:187" ht="11.25">
      <c r="A18" s="293" t="s">
        <v>141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57"/>
    </row>
    <row r="19" spans="1:187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57"/>
    </row>
    <row r="20" spans="1:187" ht="12.75" customHeight="1">
      <c r="A20" s="287" t="s">
        <v>137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7"/>
      <c r="FL20" s="287"/>
      <c r="FM20" s="287"/>
      <c r="FN20" s="287"/>
      <c r="FO20" s="287"/>
      <c r="FP20" s="287"/>
      <c r="FQ20" s="287"/>
      <c r="FR20" s="287"/>
      <c r="FS20" s="287"/>
      <c r="FT20" s="287"/>
      <c r="FU20" s="287"/>
      <c r="FV20" s="287"/>
      <c r="FW20" s="287"/>
      <c r="FX20" s="287"/>
      <c r="FY20" s="287"/>
      <c r="FZ20" s="287"/>
      <c r="GA20" s="287"/>
      <c r="GB20" s="287"/>
      <c r="GC20" s="287"/>
      <c r="GD20" s="287"/>
      <c r="GE20" s="287"/>
    </row>
    <row r="21" spans="1:187" ht="11.25" customHeight="1">
      <c r="A21" s="261" t="s">
        <v>110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</row>
    <row r="22" spans="1:187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</row>
    <row r="23" spans="1:187" ht="27.75" customHeight="1">
      <c r="A23" s="230" t="s">
        <v>106</v>
      </c>
      <c r="B23" s="230"/>
      <c r="C23" s="230"/>
      <c r="D23" s="230"/>
      <c r="E23" s="230"/>
      <c r="F23" s="235" t="s">
        <v>35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4"/>
      <c r="ES23" s="235" t="s">
        <v>109</v>
      </c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4"/>
    </row>
    <row r="24" spans="1:187" ht="11.25">
      <c r="A24" s="230">
        <v>1</v>
      </c>
      <c r="B24" s="230"/>
      <c r="C24" s="230"/>
      <c r="D24" s="230"/>
      <c r="E24" s="230"/>
      <c r="F24" s="235" t="s">
        <v>215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4"/>
      <c r="ES24" s="240">
        <v>156660100</v>
      </c>
      <c r="ET24" s="264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4"/>
      <c r="FK24" s="264"/>
      <c r="FL24" s="264"/>
      <c r="FM24" s="264"/>
      <c r="FN24" s="264"/>
      <c r="FO24" s="264"/>
      <c r="FP24" s="264"/>
      <c r="FQ24" s="264"/>
      <c r="FR24" s="264"/>
      <c r="FS24" s="264"/>
      <c r="FT24" s="264"/>
      <c r="FU24" s="264"/>
      <c r="FV24" s="264"/>
      <c r="FW24" s="264"/>
      <c r="FX24" s="264"/>
      <c r="FY24" s="264"/>
      <c r="FZ24" s="264"/>
      <c r="GA24" s="264"/>
      <c r="GB24" s="264"/>
      <c r="GC24" s="264"/>
      <c r="GD24" s="264"/>
      <c r="GE24" s="265"/>
    </row>
    <row r="25" spans="1:187" ht="11.25" hidden="1">
      <c r="A25" s="230">
        <v>2</v>
      </c>
      <c r="B25" s="230"/>
      <c r="C25" s="230"/>
      <c r="D25" s="230"/>
      <c r="E25" s="230"/>
      <c r="F25" s="235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4"/>
      <c r="ES25" s="240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4"/>
      <c r="FF25" s="264"/>
      <c r="FG25" s="264"/>
      <c r="FH25" s="264"/>
      <c r="FI25" s="264"/>
      <c r="FJ25" s="264"/>
      <c r="FK25" s="264"/>
      <c r="FL25" s="264"/>
      <c r="FM25" s="264"/>
      <c r="FN25" s="264"/>
      <c r="FO25" s="264"/>
      <c r="FP25" s="264"/>
      <c r="FQ25" s="264"/>
      <c r="FR25" s="264"/>
      <c r="FS25" s="264"/>
      <c r="FT25" s="264"/>
      <c r="FU25" s="264"/>
      <c r="FV25" s="264"/>
      <c r="FW25" s="264"/>
      <c r="FX25" s="264"/>
      <c r="FY25" s="264"/>
      <c r="FZ25" s="264"/>
      <c r="GA25" s="264"/>
      <c r="GB25" s="264"/>
      <c r="GC25" s="264"/>
      <c r="GD25" s="264"/>
      <c r="GE25" s="265"/>
    </row>
    <row r="26" spans="1:187" ht="11.25" customHeight="1">
      <c r="A26" s="258" t="s">
        <v>18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60"/>
      <c r="ES26" s="240">
        <f>ES24</f>
        <v>156660100</v>
      </c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4"/>
      <c r="FH26" s="264"/>
      <c r="FI26" s="264"/>
      <c r="FJ26" s="264"/>
      <c r="FK26" s="264"/>
      <c r="FL26" s="264"/>
      <c r="FM26" s="264"/>
      <c r="FN26" s="264"/>
      <c r="FO26" s="264"/>
      <c r="FP26" s="264"/>
      <c r="FQ26" s="264"/>
      <c r="FR26" s="264"/>
      <c r="FS26" s="264"/>
      <c r="FT26" s="264"/>
      <c r="FU26" s="264"/>
      <c r="FV26" s="264"/>
      <c r="FW26" s="264"/>
      <c r="FX26" s="264"/>
      <c r="FY26" s="264"/>
      <c r="FZ26" s="264"/>
      <c r="GA26" s="264"/>
      <c r="GB26" s="264"/>
      <c r="GC26" s="264"/>
      <c r="GD26" s="264"/>
      <c r="GE26" s="265"/>
    </row>
    <row r="27" spans="1:187" ht="11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</row>
    <row r="28" spans="1:187" ht="11.25" customHeight="1">
      <c r="A28" s="261" t="s">
        <v>136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</row>
    <row r="29" spans="1:187" ht="6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</row>
    <row r="30" spans="1:187" ht="24.75" customHeight="1">
      <c r="A30" s="250" t="s">
        <v>106</v>
      </c>
      <c r="B30" s="251"/>
      <c r="C30" s="251"/>
      <c r="D30" s="251"/>
      <c r="E30" s="283"/>
      <c r="F30" s="267" t="s">
        <v>158</v>
      </c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9"/>
      <c r="AR30" s="250" t="s">
        <v>154</v>
      </c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83"/>
      <c r="BD30" s="250" t="s">
        <v>130</v>
      </c>
      <c r="BE30" s="251"/>
      <c r="BF30" s="251"/>
      <c r="BG30" s="251"/>
      <c r="BH30" s="251"/>
      <c r="BI30" s="251"/>
      <c r="BJ30" s="251"/>
      <c r="BK30" s="251"/>
      <c r="BL30" s="251"/>
      <c r="BM30" s="283"/>
      <c r="BN30" s="250" t="s">
        <v>131</v>
      </c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83"/>
      <c r="CD30" s="250" t="s">
        <v>135</v>
      </c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0" t="s">
        <v>111</v>
      </c>
      <c r="CR30" s="254"/>
      <c r="CS30" s="254"/>
      <c r="CT30" s="254"/>
      <c r="CU30" s="254"/>
      <c r="CV30" s="254"/>
      <c r="CW30" s="254"/>
      <c r="CX30" s="254"/>
      <c r="CY30" s="251"/>
      <c r="CZ30" s="251"/>
      <c r="DA30" s="251"/>
      <c r="DB30" s="230" t="s">
        <v>156</v>
      </c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50" t="s">
        <v>150</v>
      </c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83"/>
      <c r="ED30" s="289" t="s">
        <v>133</v>
      </c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0"/>
      <c r="FF30" s="290"/>
      <c r="FG30" s="290"/>
      <c r="FH30" s="290"/>
      <c r="FI30" s="290"/>
      <c r="FJ30" s="290"/>
      <c r="FK30" s="290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2"/>
    </row>
    <row r="31" spans="1:187" ht="56.25" customHeight="1">
      <c r="A31" s="252"/>
      <c r="B31" s="253"/>
      <c r="C31" s="253"/>
      <c r="D31" s="253"/>
      <c r="E31" s="284"/>
      <c r="F31" s="270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2"/>
      <c r="AR31" s="252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84"/>
      <c r="BD31" s="252"/>
      <c r="BE31" s="253"/>
      <c r="BF31" s="253"/>
      <c r="BG31" s="253"/>
      <c r="BH31" s="253"/>
      <c r="BI31" s="253"/>
      <c r="BJ31" s="253"/>
      <c r="BK31" s="253"/>
      <c r="BL31" s="253"/>
      <c r="BM31" s="284"/>
      <c r="BN31" s="252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84"/>
      <c r="CD31" s="252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5"/>
      <c r="CR31" s="256"/>
      <c r="CS31" s="256"/>
      <c r="CT31" s="256"/>
      <c r="CU31" s="256"/>
      <c r="CV31" s="256"/>
      <c r="CW31" s="256"/>
      <c r="CX31" s="256"/>
      <c r="CY31" s="253"/>
      <c r="CZ31" s="253"/>
      <c r="DA31" s="253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52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84"/>
      <c r="ED31" s="235" t="s">
        <v>166</v>
      </c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5" t="s">
        <v>167</v>
      </c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4"/>
      <c r="FL31" s="233" t="s">
        <v>134</v>
      </c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4"/>
    </row>
    <row r="32" spans="1:187" ht="11.25">
      <c r="A32" s="230">
        <v>1</v>
      </c>
      <c r="B32" s="230"/>
      <c r="C32" s="230"/>
      <c r="D32" s="230"/>
      <c r="E32" s="230"/>
      <c r="F32" s="235">
        <v>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5">
        <v>3</v>
      </c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5">
        <v>4</v>
      </c>
      <c r="BE32" s="233"/>
      <c r="BF32" s="233"/>
      <c r="BG32" s="233"/>
      <c r="BH32" s="233"/>
      <c r="BI32" s="233"/>
      <c r="BJ32" s="233"/>
      <c r="BK32" s="233"/>
      <c r="BL32" s="233"/>
      <c r="BM32" s="234"/>
      <c r="BN32" s="235">
        <v>5</v>
      </c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4"/>
      <c r="CD32" s="235">
        <v>6</v>
      </c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0">
        <v>7</v>
      </c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3">
        <v>8</v>
      </c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4"/>
      <c r="DN32" s="235">
        <v>9</v>
      </c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4"/>
      <c r="ED32" s="235">
        <v>10</v>
      </c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5">
        <v>11</v>
      </c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4"/>
      <c r="FL32" s="233">
        <v>12</v>
      </c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4"/>
    </row>
    <row r="33" spans="1:187" s="54" customFormat="1" ht="34.5" customHeight="1">
      <c r="A33" s="230">
        <v>1</v>
      </c>
      <c r="B33" s="230"/>
      <c r="C33" s="230"/>
      <c r="D33" s="230"/>
      <c r="E33" s="230"/>
      <c r="F33" s="258" t="s">
        <v>218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35">
        <v>134</v>
      </c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40">
        <v>0</v>
      </c>
      <c r="BE33" s="262"/>
      <c r="BF33" s="262"/>
      <c r="BG33" s="262"/>
      <c r="BH33" s="262"/>
      <c r="BI33" s="262"/>
      <c r="BJ33" s="262"/>
      <c r="BK33" s="262"/>
      <c r="BL33" s="262"/>
      <c r="BM33" s="263"/>
      <c r="BN33" s="240">
        <v>0</v>
      </c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2"/>
      <c r="CB33" s="262"/>
      <c r="CC33" s="263"/>
      <c r="CD33" s="240">
        <v>8000</v>
      </c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44">
        <v>25</v>
      </c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64">
        <f>CD33*CQ33</f>
        <v>200000</v>
      </c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5"/>
      <c r="DN33" s="240">
        <v>248765.3</v>
      </c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3"/>
      <c r="ED33" s="240">
        <f>DB33-DN33</f>
        <v>-48765.29999999999</v>
      </c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75">
        <f>(ED33/DN33*100)</f>
        <v>-19.60293497525579</v>
      </c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3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5"/>
    </row>
    <row r="34" spans="1:187" ht="27" customHeight="1">
      <c r="A34" s="230">
        <v>2</v>
      </c>
      <c r="B34" s="230"/>
      <c r="C34" s="230"/>
      <c r="D34" s="230"/>
      <c r="E34" s="230"/>
      <c r="F34" s="258" t="s">
        <v>219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35">
        <v>131</v>
      </c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76">
        <v>0</v>
      </c>
      <c r="BE34" s="277"/>
      <c r="BF34" s="277"/>
      <c r="BG34" s="277"/>
      <c r="BH34" s="277"/>
      <c r="BI34" s="277"/>
      <c r="BJ34" s="277"/>
      <c r="BK34" s="277"/>
      <c r="BL34" s="277"/>
      <c r="BM34" s="278"/>
      <c r="BN34" s="276">
        <v>0</v>
      </c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8"/>
      <c r="CD34" s="240">
        <v>33721.2016377</v>
      </c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4">
        <v>519</v>
      </c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64">
        <f>CD34*CQ34</f>
        <v>17501303.649966303</v>
      </c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5"/>
      <c r="DN34" s="240">
        <f>10497596.6-DN35</f>
        <v>8789036.299999999</v>
      </c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3"/>
      <c r="ED34" s="240">
        <f>DB34-DN34</f>
        <v>8712267.349966304</v>
      </c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1">
        <f>(ED34/DN34*100)</f>
        <v>99.12653734251052</v>
      </c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3"/>
      <c r="FL34" s="298" t="s">
        <v>504</v>
      </c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300"/>
    </row>
    <row r="35" spans="1:187" ht="27" customHeight="1">
      <c r="A35" s="230">
        <v>3</v>
      </c>
      <c r="B35" s="230"/>
      <c r="C35" s="230"/>
      <c r="D35" s="230"/>
      <c r="E35" s="230"/>
      <c r="F35" s="258" t="s">
        <v>219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35">
        <v>131</v>
      </c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79"/>
      <c r="BE35" s="280"/>
      <c r="BF35" s="280"/>
      <c r="BG35" s="280"/>
      <c r="BH35" s="280"/>
      <c r="BI35" s="280"/>
      <c r="BJ35" s="280"/>
      <c r="BK35" s="280"/>
      <c r="BL35" s="280"/>
      <c r="BM35" s="281"/>
      <c r="BN35" s="279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1"/>
      <c r="CD35" s="240">
        <v>20314.17</v>
      </c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4">
        <v>155</v>
      </c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64">
        <f>CD35*CQ35</f>
        <v>3148696.3499999996</v>
      </c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5"/>
      <c r="DN35" s="240">
        <v>1708560.3</v>
      </c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3"/>
      <c r="ED35" s="240">
        <f>DB35-DN35</f>
        <v>1440136.0499999996</v>
      </c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1">
        <f>(ED35/DN35*100)</f>
        <v>84.28944825652331</v>
      </c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3"/>
      <c r="FL35" s="301"/>
      <c r="FM35" s="302"/>
      <c r="FN35" s="302"/>
      <c r="FO35" s="302"/>
      <c r="FP35" s="302"/>
      <c r="FQ35" s="302"/>
      <c r="FR35" s="302"/>
      <c r="FS35" s="302"/>
      <c r="FT35" s="302"/>
      <c r="FU35" s="302"/>
      <c r="FV35" s="302"/>
      <c r="FW35" s="302"/>
      <c r="FX35" s="302"/>
      <c r="FY35" s="302"/>
      <c r="FZ35" s="302"/>
      <c r="GA35" s="302"/>
      <c r="GB35" s="302"/>
      <c r="GC35" s="302"/>
      <c r="GD35" s="302"/>
      <c r="GE35" s="303"/>
    </row>
    <row r="36" spans="1:187" s="54" customFormat="1" ht="34.5" customHeight="1">
      <c r="A36" s="230">
        <v>1</v>
      </c>
      <c r="B36" s="230"/>
      <c r="C36" s="230"/>
      <c r="D36" s="230"/>
      <c r="E36" s="230"/>
      <c r="F36" s="258" t="s">
        <v>495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35">
        <v>135</v>
      </c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40">
        <v>0</v>
      </c>
      <c r="BE36" s="262"/>
      <c r="BF36" s="262"/>
      <c r="BG36" s="262"/>
      <c r="BH36" s="262"/>
      <c r="BI36" s="262"/>
      <c r="BJ36" s="262"/>
      <c r="BK36" s="262"/>
      <c r="BL36" s="262"/>
      <c r="BM36" s="263"/>
      <c r="BN36" s="240">
        <v>0</v>
      </c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2"/>
      <c r="CB36" s="262"/>
      <c r="CC36" s="263"/>
      <c r="CD36" s="240">
        <v>7985.04</v>
      </c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44">
        <v>1</v>
      </c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64">
        <f>CD36*CQ36</f>
        <v>7985.04</v>
      </c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5"/>
      <c r="DN36" s="240">
        <v>13973.82</v>
      </c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3"/>
      <c r="ED36" s="240">
        <f>DB36-DN36</f>
        <v>-5988.78</v>
      </c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75">
        <f>ED36/DN36*100</f>
        <v>-42.857142857142854</v>
      </c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/>
      <c r="FL36" s="294" t="s">
        <v>503</v>
      </c>
      <c r="FM36" s="294"/>
      <c r="FN36" s="294"/>
      <c r="FO36" s="294"/>
      <c r="FP36" s="294"/>
      <c r="FQ36" s="294"/>
      <c r="FR36" s="294"/>
      <c r="FS36" s="294"/>
      <c r="FT36" s="294"/>
      <c r="FU36" s="294"/>
      <c r="FV36" s="294"/>
      <c r="FW36" s="294"/>
      <c r="FX36" s="294"/>
      <c r="FY36" s="294"/>
      <c r="FZ36" s="294"/>
      <c r="GA36" s="294"/>
      <c r="GB36" s="294"/>
      <c r="GC36" s="294"/>
      <c r="GD36" s="294"/>
      <c r="GE36" s="295"/>
    </row>
    <row r="37" spans="1:187" ht="12.75" customHeight="1">
      <c r="A37" s="235" t="s">
        <v>18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7"/>
      <c r="AR37" s="235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40"/>
      <c r="BE37" s="242"/>
      <c r="BF37" s="242"/>
      <c r="BG37" s="242"/>
      <c r="BH37" s="242"/>
      <c r="BI37" s="242"/>
      <c r="BJ37" s="242"/>
      <c r="BK37" s="242"/>
      <c r="BL37" s="242"/>
      <c r="BM37" s="243"/>
      <c r="BN37" s="240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42"/>
      <c r="CB37" s="242"/>
      <c r="CC37" s="243"/>
      <c r="CD37" s="240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64">
        <f>DB33+DB34+DB35+DB36</f>
        <v>20857985.0399663</v>
      </c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5"/>
      <c r="DN37" s="240">
        <f>DN33+DN34+DN35</f>
        <v>10746361.9</v>
      </c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3"/>
      <c r="ED37" s="240">
        <f>DB37-DN37</f>
        <v>10111623.1399663</v>
      </c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1">
        <f>(ED37/DN37*100)</f>
        <v>94.09345445518915</v>
      </c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42"/>
      <c r="FH37" s="242"/>
      <c r="FI37" s="242"/>
      <c r="FJ37" s="242"/>
      <c r="FK37" s="243"/>
      <c r="FL37" s="242">
        <f>20650000-DB34-DB35</f>
        <v>3.3697113394737244E-05</v>
      </c>
      <c r="FM37" s="242"/>
      <c r="FN37" s="242"/>
      <c r="FO37" s="242"/>
      <c r="FP37" s="242"/>
      <c r="FQ37" s="242"/>
      <c r="FR37" s="242"/>
      <c r="FS37" s="242"/>
      <c r="FT37" s="242"/>
      <c r="FU37" s="242"/>
      <c r="FV37" s="242"/>
      <c r="FW37" s="242"/>
      <c r="FX37" s="242"/>
      <c r="FY37" s="242"/>
      <c r="FZ37" s="242"/>
      <c r="GA37" s="242"/>
      <c r="GB37" s="242"/>
      <c r="GC37" s="242"/>
      <c r="GD37" s="242"/>
      <c r="GE37" s="243"/>
    </row>
    <row r="38" spans="1:187" ht="15.75" customHeight="1">
      <c r="A38" s="273" t="s">
        <v>138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</row>
    <row r="39" spans="1:187" ht="12.75" hidden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</row>
    <row r="40" spans="1:187" ht="14.25" customHeight="1" hidden="1">
      <c r="A40" s="287" t="s">
        <v>151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</row>
    <row r="41" spans="1:187" ht="6" customHeight="1" hidden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</row>
    <row r="42" spans="1:187" ht="21" customHeight="1" hidden="1">
      <c r="A42" s="230" t="s">
        <v>106</v>
      </c>
      <c r="B42" s="230"/>
      <c r="C42" s="230"/>
      <c r="D42" s="230"/>
      <c r="E42" s="230"/>
      <c r="F42" s="230" t="s">
        <v>35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35" t="s">
        <v>154</v>
      </c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7"/>
      <c r="ES42" s="235" t="s">
        <v>109</v>
      </c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4"/>
    </row>
    <row r="43" spans="1:187" ht="12.75" hidden="1">
      <c r="A43" s="230">
        <v>1</v>
      </c>
      <c r="B43" s="230"/>
      <c r="C43" s="230"/>
      <c r="D43" s="230"/>
      <c r="E43" s="230"/>
      <c r="F43" s="245" t="s">
        <v>217</v>
      </c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35">
        <v>141</v>
      </c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7"/>
      <c r="ES43" s="240">
        <v>0</v>
      </c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  <c r="FF43" s="264"/>
      <c r="FG43" s="264"/>
      <c r="FH43" s="264"/>
      <c r="FI43" s="264"/>
      <c r="FJ43" s="264"/>
      <c r="FK43" s="264"/>
      <c r="FL43" s="264"/>
      <c r="FM43" s="264"/>
      <c r="FN43" s="264"/>
      <c r="FO43" s="264"/>
      <c r="FP43" s="264"/>
      <c r="FQ43" s="264"/>
      <c r="FR43" s="264"/>
      <c r="FS43" s="264"/>
      <c r="FT43" s="264"/>
      <c r="FU43" s="264"/>
      <c r="FV43" s="264"/>
      <c r="FW43" s="264"/>
      <c r="FX43" s="264"/>
      <c r="FY43" s="264"/>
      <c r="FZ43" s="264"/>
      <c r="GA43" s="264"/>
      <c r="GB43" s="264"/>
      <c r="GC43" s="264"/>
      <c r="GD43" s="264"/>
      <c r="GE43" s="265"/>
    </row>
    <row r="44" spans="1:187" ht="12.75" hidden="1">
      <c r="A44" s="230">
        <v>2</v>
      </c>
      <c r="B44" s="230"/>
      <c r="C44" s="230"/>
      <c r="D44" s="230"/>
      <c r="E44" s="230"/>
      <c r="F44" s="230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35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7"/>
      <c r="ES44" s="240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264"/>
      <c r="FF44" s="264"/>
      <c r="FG44" s="264"/>
      <c r="FH44" s="264"/>
      <c r="FI44" s="264"/>
      <c r="FJ44" s="264"/>
      <c r="FK44" s="264"/>
      <c r="FL44" s="264"/>
      <c r="FM44" s="264"/>
      <c r="FN44" s="264"/>
      <c r="FO44" s="264"/>
      <c r="FP44" s="264"/>
      <c r="FQ44" s="264"/>
      <c r="FR44" s="264"/>
      <c r="FS44" s="264"/>
      <c r="FT44" s="264"/>
      <c r="FU44" s="264"/>
      <c r="FV44" s="264"/>
      <c r="FW44" s="264"/>
      <c r="FX44" s="264"/>
      <c r="FY44" s="264"/>
      <c r="FZ44" s="264"/>
      <c r="GA44" s="264"/>
      <c r="GB44" s="264"/>
      <c r="GC44" s="264"/>
      <c r="GD44" s="264"/>
      <c r="GE44" s="265"/>
    </row>
    <row r="45" spans="1:187" ht="11.25" customHeight="1" hidden="1">
      <c r="A45" s="258" t="s">
        <v>18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60"/>
      <c r="ES45" s="240">
        <f>ES43</f>
        <v>0</v>
      </c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4"/>
      <c r="FL45" s="264"/>
      <c r="FM45" s="264"/>
      <c r="FN45" s="264"/>
      <c r="FO45" s="264"/>
      <c r="FP45" s="264"/>
      <c r="FQ45" s="264"/>
      <c r="FR45" s="264"/>
      <c r="FS45" s="264"/>
      <c r="FT45" s="264"/>
      <c r="FU45" s="264"/>
      <c r="FV45" s="264"/>
      <c r="FW45" s="264"/>
      <c r="FX45" s="264"/>
      <c r="FY45" s="264"/>
      <c r="FZ45" s="264"/>
      <c r="GA45" s="264"/>
      <c r="GB45" s="264"/>
      <c r="GC45" s="264"/>
      <c r="GD45" s="264"/>
      <c r="GE45" s="265"/>
    </row>
    <row r="46" spans="1:187" ht="13.5" customHeight="1" hidden="1">
      <c r="A46" s="231" t="s">
        <v>143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</row>
    <row r="47" spans="1:187" ht="11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</row>
    <row r="48" spans="1:187" ht="11.25" customHeight="1">
      <c r="A48" s="304" t="s">
        <v>144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  <c r="FH48" s="304"/>
      <c r="FI48" s="304"/>
      <c r="FJ48" s="304"/>
      <c r="FK48" s="304"/>
      <c r="FL48" s="304"/>
      <c r="FM48" s="304"/>
      <c r="FN48" s="304"/>
      <c r="FO48" s="304"/>
      <c r="FP48" s="304"/>
      <c r="FQ48" s="304"/>
      <c r="FR48" s="304"/>
      <c r="FS48" s="304"/>
      <c r="FT48" s="304"/>
      <c r="FU48" s="304"/>
      <c r="FV48" s="304"/>
      <c r="FW48" s="304"/>
      <c r="FX48" s="304"/>
      <c r="FY48" s="304"/>
      <c r="FZ48" s="304"/>
      <c r="GA48" s="304"/>
      <c r="GB48" s="304"/>
      <c r="GC48" s="304"/>
      <c r="GD48" s="304"/>
      <c r="GE48" s="304"/>
    </row>
    <row r="49" spans="1:187" ht="11.25" customHeight="1">
      <c r="A49" s="261" t="s">
        <v>112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</row>
    <row r="50" spans="1:187" ht="5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</row>
    <row r="51" spans="1:187" ht="23.25" customHeight="1">
      <c r="A51" s="230" t="s">
        <v>106</v>
      </c>
      <c r="B51" s="230"/>
      <c r="C51" s="230"/>
      <c r="D51" s="230"/>
      <c r="E51" s="230"/>
      <c r="F51" s="235" t="s">
        <v>35</v>
      </c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4"/>
      <c r="ES51" s="235" t="s">
        <v>109</v>
      </c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4"/>
    </row>
    <row r="52" spans="1:187" ht="11.25">
      <c r="A52" s="230">
        <v>1</v>
      </c>
      <c r="B52" s="230"/>
      <c r="C52" s="230"/>
      <c r="D52" s="230"/>
      <c r="E52" s="230"/>
      <c r="F52" s="258" t="s">
        <v>216</v>
      </c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60"/>
      <c r="ES52" s="240">
        <f>1365000+5226000+1696000+1000000</f>
        <v>9287000</v>
      </c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4"/>
      <c r="FL52" s="264"/>
      <c r="FM52" s="264"/>
      <c r="FN52" s="264"/>
      <c r="FO52" s="264"/>
      <c r="FP52" s="264"/>
      <c r="FQ52" s="264"/>
      <c r="FR52" s="264"/>
      <c r="FS52" s="264"/>
      <c r="FT52" s="264"/>
      <c r="FU52" s="264"/>
      <c r="FV52" s="264"/>
      <c r="FW52" s="264"/>
      <c r="FX52" s="264"/>
      <c r="FY52" s="264"/>
      <c r="FZ52" s="264"/>
      <c r="GA52" s="264"/>
      <c r="GB52" s="264"/>
      <c r="GC52" s="264"/>
      <c r="GD52" s="264"/>
      <c r="GE52" s="265"/>
    </row>
    <row r="53" spans="1:187" ht="11.25" hidden="1">
      <c r="A53" s="230">
        <v>2</v>
      </c>
      <c r="B53" s="230"/>
      <c r="C53" s="230"/>
      <c r="D53" s="230"/>
      <c r="E53" s="230"/>
      <c r="F53" s="235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4"/>
      <c r="ES53" s="240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4"/>
      <c r="FF53" s="264"/>
      <c r="FG53" s="264"/>
      <c r="FH53" s="264"/>
      <c r="FI53" s="264"/>
      <c r="FJ53" s="264"/>
      <c r="FK53" s="264"/>
      <c r="FL53" s="264"/>
      <c r="FM53" s="264"/>
      <c r="FN53" s="264"/>
      <c r="FO53" s="264"/>
      <c r="FP53" s="264"/>
      <c r="FQ53" s="264"/>
      <c r="FR53" s="264"/>
      <c r="FS53" s="264"/>
      <c r="FT53" s="264"/>
      <c r="FU53" s="264"/>
      <c r="FV53" s="264"/>
      <c r="FW53" s="264"/>
      <c r="FX53" s="264"/>
      <c r="FY53" s="264"/>
      <c r="FZ53" s="264"/>
      <c r="GA53" s="264"/>
      <c r="GB53" s="264"/>
      <c r="GC53" s="264"/>
      <c r="GD53" s="264"/>
      <c r="GE53" s="265"/>
    </row>
    <row r="54" spans="1:187" ht="11.25" customHeight="1">
      <c r="A54" s="258" t="s">
        <v>18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60"/>
      <c r="ES54" s="240">
        <f>ES52</f>
        <v>9287000</v>
      </c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  <c r="FF54" s="264"/>
      <c r="FG54" s="264"/>
      <c r="FH54" s="264"/>
      <c r="FI54" s="264"/>
      <c r="FJ54" s="264"/>
      <c r="FK54" s="264"/>
      <c r="FL54" s="264"/>
      <c r="FM54" s="264"/>
      <c r="FN54" s="264"/>
      <c r="FO54" s="264"/>
      <c r="FP54" s="264"/>
      <c r="FQ54" s="264"/>
      <c r="FR54" s="264"/>
      <c r="FS54" s="264"/>
      <c r="FT54" s="264"/>
      <c r="FU54" s="264"/>
      <c r="FV54" s="264"/>
      <c r="FW54" s="264"/>
      <c r="FX54" s="264"/>
      <c r="FY54" s="264"/>
      <c r="FZ54" s="264"/>
      <c r="GA54" s="264"/>
      <c r="GB54" s="264"/>
      <c r="GC54" s="264"/>
      <c r="GD54" s="264"/>
      <c r="GE54" s="265"/>
    </row>
    <row r="55" spans="1:187" ht="11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</row>
    <row r="56" spans="1:187" ht="11.25" customHeight="1" hidden="1">
      <c r="A56" s="261" t="s">
        <v>113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</row>
    <row r="57" spans="1:187" ht="7.5" customHeight="1" hidden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</row>
    <row r="58" spans="1:187" ht="26.25" customHeight="1" hidden="1">
      <c r="A58" s="230" t="s">
        <v>106</v>
      </c>
      <c r="B58" s="230"/>
      <c r="C58" s="230"/>
      <c r="D58" s="230"/>
      <c r="E58" s="230"/>
      <c r="F58" s="235" t="s">
        <v>35</v>
      </c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4"/>
      <c r="ES58" s="235" t="s">
        <v>109</v>
      </c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3"/>
      <c r="FX58" s="233"/>
      <c r="FY58" s="233"/>
      <c r="FZ58" s="233"/>
      <c r="GA58" s="233"/>
      <c r="GB58" s="233"/>
      <c r="GC58" s="233"/>
      <c r="GD58" s="233"/>
      <c r="GE58" s="234"/>
    </row>
    <row r="59" spans="1:187" ht="11.25" hidden="1">
      <c r="A59" s="230">
        <v>1</v>
      </c>
      <c r="B59" s="230"/>
      <c r="C59" s="230"/>
      <c r="D59" s="230"/>
      <c r="E59" s="230"/>
      <c r="F59" s="235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4"/>
      <c r="ES59" s="235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3"/>
      <c r="FG59" s="233"/>
      <c r="FH59" s="233"/>
      <c r="FI59" s="233"/>
      <c r="FJ59" s="233"/>
      <c r="FK59" s="233"/>
      <c r="FL59" s="233"/>
      <c r="FM59" s="233"/>
      <c r="FN59" s="233"/>
      <c r="FO59" s="233"/>
      <c r="FP59" s="233"/>
      <c r="FQ59" s="233"/>
      <c r="FR59" s="233"/>
      <c r="FS59" s="233"/>
      <c r="FT59" s="233"/>
      <c r="FU59" s="233"/>
      <c r="FV59" s="233"/>
      <c r="FW59" s="233"/>
      <c r="FX59" s="233"/>
      <c r="FY59" s="233"/>
      <c r="FZ59" s="233"/>
      <c r="GA59" s="233"/>
      <c r="GB59" s="233"/>
      <c r="GC59" s="233"/>
      <c r="GD59" s="233"/>
      <c r="GE59" s="234"/>
    </row>
    <row r="60" spans="1:187" ht="11.25" hidden="1">
      <c r="A60" s="230">
        <v>2</v>
      </c>
      <c r="B60" s="230"/>
      <c r="C60" s="230"/>
      <c r="D60" s="230"/>
      <c r="E60" s="230"/>
      <c r="F60" s="235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4"/>
      <c r="ES60" s="235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  <c r="FO60" s="233"/>
      <c r="FP60" s="233"/>
      <c r="FQ60" s="233"/>
      <c r="FR60" s="233"/>
      <c r="FS60" s="233"/>
      <c r="FT60" s="233"/>
      <c r="FU60" s="233"/>
      <c r="FV60" s="233"/>
      <c r="FW60" s="233"/>
      <c r="FX60" s="233"/>
      <c r="FY60" s="233"/>
      <c r="FZ60" s="233"/>
      <c r="GA60" s="233"/>
      <c r="GB60" s="233"/>
      <c r="GC60" s="233"/>
      <c r="GD60" s="233"/>
      <c r="GE60" s="234"/>
    </row>
    <row r="61" spans="1:187" ht="11.25" customHeight="1" hidden="1">
      <c r="A61" s="258" t="s">
        <v>18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60"/>
      <c r="ES61" s="235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GB61" s="233"/>
      <c r="GC61" s="233"/>
      <c r="GD61" s="233"/>
      <c r="GE61" s="234"/>
    </row>
    <row r="62" spans="1:187" ht="11.25" hidden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</row>
    <row r="63" spans="1:187" ht="11.25" customHeight="1" hidden="1">
      <c r="A63" s="261" t="s">
        <v>114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</row>
    <row r="64" spans="1:187" ht="4.5" customHeight="1" hidden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</row>
    <row r="65" spans="1:187" ht="21" customHeight="1" hidden="1">
      <c r="A65" s="230" t="s">
        <v>106</v>
      </c>
      <c r="B65" s="230"/>
      <c r="C65" s="230"/>
      <c r="D65" s="230"/>
      <c r="E65" s="230"/>
      <c r="F65" s="235" t="s">
        <v>35</v>
      </c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4"/>
      <c r="ES65" s="235" t="s">
        <v>109</v>
      </c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4"/>
    </row>
    <row r="66" spans="1:187" ht="11.25" hidden="1">
      <c r="A66" s="230">
        <v>1</v>
      </c>
      <c r="B66" s="230"/>
      <c r="C66" s="230"/>
      <c r="D66" s="230"/>
      <c r="E66" s="230"/>
      <c r="F66" s="235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4"/>
      <c r="ES66" s="235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  <c r="FO66" s="233"/>
      <c r="FP66" s="233"/>
      <c r="FQ66" s="233"/>
      <c r="FR66" s="233"/>
      <c r="FS66" s="233"/>
      <c r="FT66" s="233"/>
      <c r="FU66" s="233"/>
      <c r="FV66" s="233"/>
      <c r="FW66" s="233"/>
      <c r="FX66" s="233"/>
      <c r="FY66" s="233"/>
      <c r="FZ66" s="233"/>
      <c r="GA66" s="233"/>
      <c r="GB66" s="233"/>
      <c r="GC66" s="233"/>
      <c r="GD66" s="233"/>
      <c r="GE66" s="234"/>
    </row>
    <row r="67" spans="1:187" ht="11.25" hidden="1">
      <c r="A67" s="230">
        <v>2</v>
      </c>
      <c r="B67" s="230"/>
      <c r="C67" s="230"/>
      <c r="D67" s="230"/>
      <c r="E67" s="230"/>
      <c r="F67" s="235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4"/>
      <c r="ES67" s="235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  <c r="FL67" s="233"/>
      <c r="FM67" s="233"/>
      <c r="FN67" s="233"/>
      <c r="FO67" s="233"/>
      <c r="FP67" s="233"/>
      <c r="FQ67" s="233"/>
      <c r="FR67" s="233"/>
      <c r="FS67" s="233"/>
      <c r="FT67" s="233"/>
      <c r="FU67" s="233"/>
      <c r="FV67" s="233"/>
      <c r="FW67" s="233"/>
      <c r="FX67" s="233"/>
      <c r="FY67" s="233"/>
      <c r="FZ67" s="233"/>
      <c r="GA67" s="233"/>
      <c r="GB67" s="233"/>
      <c r="GC67" s="233"/>
      <c r="GD67" s="233"/>
      <c r="GE67" s="234"/>
    </row>
    <row r="68" spans="1:187" ht="11.25" customHeight="1" hidden="1">
      <c r="A68" s="258" t="s">
        <v>18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59"/>
      <c r="DT68" s="259"/>
      <c r="DU68" s="259"/>
      <c r="DV68" s="259"/>
      <c r="DW68" s="259"/>
      <c r="DX68" s="259"/>
      <c r="DY68" s="259"/>
      <c r="DZ68" s="259"/>
      <c r="EA68" s="259"/>
      <c r="EB68" s="259"/>
      <c r="EC68" s="259"/>
      <c r="ED68" s="259"/>
      <c r="EE68" s="259"/>
      <c r="EF68" s="259"/>
      <c r="EG68" s="259"/>
      <c r="EH68" s="259"/>
      <c r="EI68" s="259"/>
      <c r="EJ68" s="259"/>
      <c r="EK68" s="259"/>
      <c r="EL68" s="259"/>
      <c r="EM68" s="259"/>
      <c r="EN68" s="259"/>
      <c r="EO68" s="259"/>
      <c r="EP68" s="259"/>
      <c r="EQ68" s="259"/>
      <c r="ER68" s="260"/>
      <c r="ES68" s="235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3"/>
      <c r="FK68" s="233"/>
      <c r="FL68" s="233"/>
      <c r="FM68" s="233"/>
      <c r="FN68" s="233"/>
      <c r="FO68" s="233"/>
      <c r="FP68" s="233"/>
      <c r="FQ68" s="233"/>
      <c r="FR68" s="233"/>
      <c r="FS68" s="233"/>
      <c r="FT68" s="233"/>
      <c r="FU68" s="233"/>
      <c r="FV68" s="233"/>
      <c r="FW68" s="233"/>
      <c r="FX68" s="233"/>
      <c r="FY68" s="233"/>
      <c r="FZ68" s="233"/>
      <c r="GA68" s="233"/>
      <c r="GB68" s="233"/>
      <c r="GC68" s="233"/>
      <c r="GD68" s="233"/>
      <c r="GE68" s="234"/>
    </row>
    <row r="69" spans="1:187" ht="11.25" hidden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</row>
    <row r="70" spans="1:187" ht="11.25" customHeight="1" hidden="1">
      <c r="A70" s="261" t="s">
        <v>115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261"/>
      <c r="CX70" s="261"/>
      <c r="CY70" s="261"/>
      <c r="CZ70" s="261"/>
      <c r="DA70" s="261"/>
      <c r="DB70" s="261"/>
      <c r="DC70" s="261"/>
      <c r="DD70" s="261"/>
      <c r="DE70" s="261"/>
      <c r="DF70" s="261"/>
      <c r="DG70" s="261"/>
      <c r="DH70" s="261"/>
      <c r="DI70" s="261"/>
      <c r="DJ70" s="261"/>
      <c r="DK70" s="261"/>
      <c r="DL70" s="261"/>
      <c r="DM70" s="261"/>
      <c r="DN70" s="261"/>
      <c r="DO70" s="261"/>
      <c r="DP70" s="261"/>
      <c r="DQ70" s="261"/>
      <c r="DR70" s="261"/>
      <c r="DS70" s="261"/>
      <c r="DT70" s="261"/>
      <c r="DU70" s="261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1"/>
      <c r="EH70" s="261"/>
      <c r="EI70" s="261"/>
      <c r="EJ70" s="261"/>
      <c r="EK70" s="261"/>
      <c r="EL70" s="261"/>
      <c r="EM70" s="261"/>
      <c r="EN70" s="261"/>
      <c r="EO70" s="261"/>
      <c r="EP70" s="261"/>
      <c r="EQ70" s="261"/>
      <c r="ER70" s="261"/>
      <c r="ES70" s="261"/>
      <c r="ET70" s="261"/>
      <c r="EU70" s="261"/>
      <c r="EV70" s="261"/>
      <c r="EW70" s="261"/>
      <c r="EX70" s="261"/>
      <c r="EY70" s="261"/>
      <c r="EZ70" s="261"/>
      <c r="FA70" s="261"/>
      <c r="FB70" s="261"/>
      <c r="FC70" s="261"/>
      <c r="FD70" s="261"/>
      <c r="FE70" s="261"/>
      <c r="FF70" s="261"/>
      <c r="FG70" s="261"/>
      <c r="FH70" s="261"/>
      <c r="FI70" s="261"/>
      <c r="FJ70" s="261"/>
      <c r="FK70" s="261"/>
      <c r="FL70" s="261"/>
      <c r="FM70" s="261"/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261"/>
      <c r="GB70" s="261"/>
      <c r="GC70" s="261"/>
      <c r="GD70" s="261"/>
      <c r="GE70" s="261"/>
    </row>
    <row r="71" spans="1:187" ht="6.75" customHeight="1" hidden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</row>
    <row r="72" spans="1:187" ht="22.5" customHeight="1" hidden="1">
      <c r="A72" s="230" t="s">
        <v>106</v>
      </c>
      <c r="B72" s="230"/>
      <c r="C72" s="230"/>
      <c r="D72" s="230"/>
      <c r="E72" s="230"/>
      <c r="F72" s="235" t="s">
        <v>35</v>
      </c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4"/>
      <c r="ES72" s="235" t="s">
        <v>109</v>
      </c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  <c r="GE72" s="234"/>
    </row>
    <row r="73" spans="1:187" ht="11.25" hidden="1">
      <c r="A73" s="230">
        <v>1</v>
      </c>
      <c r="B73" s="230"/>
      <c r="C73" s="230"/>
      <c r="D73" s="230"/>
      <c r="E73" s="230"/>
      <c r="F73" s="258" t="s">
        <v>216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59"/>
      <c r="EO73" s="259"/>
      <c r="EP73" s="259"/>
      <c r="EQ73" s="259"/>
      <c r="ER73" s="260"/>
      <c r="ES73" s="240">
        <v>0</v>
      </c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  <c r="GE73" s="234"/>
    </row>
    <row r="74" spans="1:187" ht="11.25" hidden="1">
      <c r="A74" s="230">
        <v>2</v>
      </c>
      <c r="B74" s="230"/>
      <c r="C74" s="230"/>
      <c r="D74" s="230"/>
      <c r="E74" s="230"/>
      <c r="F74" s="235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3"/>
      <c r="EA74" s="233"/>
      <c r="EB74" s="233"/>
      <c r="EC74" s="233"/>
      <c r="ED74" s="233"/>
      <c r="EE74" s="233"/>
      <c r="EF74" s="233"/>
      <c r="EG74" s="233"/>
      <c r="EH74" s="233"/>
      <c r="EI74" s="233"/>
      <c r="EJ74" s="233"/>
      <c r="EK74" s="233"/>
      <c r="EL74" s="233"/>
      <c r="EM74" s="233"/>
      <c r="EN74" s="233"/>
      <c r="EO74" s="233"/>
      <c r="EP74" s="233"/>
      <c r="EQ74" s="233"/>
      <c r="ER74" s="234"/>
      <c r="ES74" s="235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233"/>
      <c r="FI74" s="233"/>
      <c r="FJ74" s="233"/>
      <c r="FK74" s="233"/>
      <c r="FL74" s="233"/>
      <c r="FM74" s="233"/>
      <c r="FN74" s="233"/>
      <c r="FO74" s="233"/>
      <c r="FP74" s="233"/>
      <c r="FQ74" s="233"/>
      <c r="FR74" s="233"/>
      <c r="FS74" s="233"/>
      <c r="FT74" s="233"/>
      <c r="FU74" s="233"/>
      <c r="FV74" s="233"/>
      <c r="FW74" s="233"/>
      <c r="FX74" s="233"/>
      <c r="FY74" s="233"/>
      <c r="FZ74" s="233"/>
      <c r="GA74" s="233"/>
      <c r="GB74" s="233"/>
      <c r="GC74" s="233"/>
      <c r="GD74" s="233"/>
      <c r="GE74" s="234"/>
    </row>
    <row r="75" spans="1:187" ht="11.25" customHeight="1" hidden="1">
      <c r="A75" s="258" t="s">
        <v>18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60"/>
      <c r="ES75" s="240">
        <v>0</v>
      </c>
      <c r="ET75" s="233"/>
      <c r="EU75" s="233"/>
      <c r="EV75" s="233"/>
      <c r="EW75" s="233"/>
      <c r="EX75" s="233"/>
      <c r="EY75" s="233"/>
      <c r="EZ75" s="233"/>
      <c r="FA75" s="233"/>
      <c r="FB75" s="233"/>
      <c r="FC75" s="233"/>
      <c r="FD75" s="233"/>
      <c r="FE75" s="233"/>
      <c r="FF75" s="233"/>
      <c r="FG75" s="233"/>
      <c r="FH75" s="233"/>
      <c r="FI75" s="233"/>
      <c r="FJ75" s="233"/>
      <c r="FK75" s="233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3"/>
      <c r="FX75" s="233"/>
      <c r="FY75" s="233"/>
      <c r="FZ75" s="233"/>
      <c r="GA75" s="233"/>
      <c r="GB75" s="233"/>
      <c r="GC75" s="233"/>
      <c r="GD75" s="233"/>
      <c r="GE75" s="234"/>
    </row>
    <row r="76" ht="11.25" hidden="1"/>
    <row r="77" spans="1:187" ht="11.25" hidden="1">
      <c r="A77" s="305" t="s">
        <v>146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305"/>
      <c r="DR77" s="305"/>
      <c r="DS77" s="305"/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  <c r="EW77" s="305"/>
      <c r="EX77" s="305"/>
      <c r="EY77" s="305"/>
      <c r="EZ77" s="305"/>
      <c r="FA77" s="305"/>
      <c r="FB77" s="305"/>
      <c r="FC77" s="305"/>
      <c r="FD77" s="305"/>
      <c r="FE77" s="305"/>
      <c r="FF77" s="305"/>
      <c r="FG77" s="305"/>
      <c r="FH77" s="305"/>
      <c r="FI77" s="305"/>
      <c r="FJ77" s="305"/>
      <c r="FK77" s="305"/>
      <c r="FL77" s="305"/>
      <c r="FM77" s="305"/>
      <c r="FN77" s="305"/>
      <c r="FO77" s="305"/>
      <c r="FP77" s="305"/>
      <c r="FQ77" s="305"/>
      <c r="FR77" s="305"/>
      <c r="FS77" s="305"/>
      <c r="FT77" s="305"/>
      <c r="FU77" s="305"/>
      <c r="FV77" s="305"/>
      <c r="FW77" s="305"/>
      <c r="FX77" s="305"/>
      <c r="FY77" s="305"/>
      <c r="FZ77" s="305"/>
      <c r="GA77" s="305"/>
      <c r="GB77" s="305"/>
      <c r="GC77" s="305"/>
      <c r="GD77" s="305"/>
      <c r="GE77" s="305"/>
    </row>
    <row r="78" ht="6" customHeight="1" hidden="1"/>
    <row r="79" spans="1:187" ht="21" customHeight="1" hidden="1">
      <c r="A79" s="230" t="s">
        <v>106</v>
      </c>
      <c r="B79" s="230"/>
      <c r="C79" s="230"/>
      <c r="D79" s="230"/>
      <c r="E79" s="230"/>
      <c r="F79" s="230" t="s">
        <v>35</v>
      </c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6"/>
      <c r="CS79" s="266"/>
      <c r="CT79" s="266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35" t="s">
        <v>154</v>
      </c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7"/>
      <c r="ES79" s="235" t="s">
        <v>109</v>
      </c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  <c r="FF79" s="233"/>
      <c r="FG79" s="233"/>
      <c r="FH79" s="233"/>
      <c r="FI79" s="233"/>
      <c r="FJ79" s="233"/>
      <c r="FK79" s="233"/>
      <c r="FL79" s="233"/>
      <c r="FM79" s="233"/>
      <c r="FN79" s="233"/>
      <c r="FO79" s="233"/>
      <c r="FP79" s="233"/>
      <c r="FQ79" s="233"/>
      <c r="FR79" s="233"/>
      <c r="FS79" s="233"/>
      <c r="FT79" s="233"/>
      <c r="FU79" s="233"/>
      <c r="FV79" s="233"/>
      <c r="FW79" s="233"/>
      <c r="FX79" s="233"/>
      <c r="FY79" s="233"/>
      <c r="FZ79" s="233"/>
      <c r="GA79" s="233"/>
      <c r="GB79" s="233"/>
      <c r="GC79" s="233"/>
      <c r="GD79" s="233"/>
      <c r="GE79" s="234"/>
    </row>
    <row r="80" spans="1:187" ht="12.75" hidden="1">
      <c r="A80" s="230">
        <v>1</v>
      </c>
      <c r="B80" s="230"/>
      <c r="C80" s="230"/>
      <c r="D80" s="230"/>
      <c r="E80" s="230"/>
      <c r="F80" s="230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266"/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6"/>
      <c r="DP80" s="266"/>
      <c r="DQ80" s="266"/>
      <c r="DR80" s="266"/>
      <c r="DS80" s="266"/>
      <c r="DT80" s="266"/>
      <c r="DU80" s="266"/>
      <c r="DV80" s="266"/>
      <c r="DW80" s="235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  <c r="EI80" s="236"/>
      <c r="EJ80" s="236"/>
      <c r="EK80" s="236"/>
      <c r="EL80" s="236"/>
      <c r="EM80" s="236"/>
      <c r="EN80" s="236"/>
      <c r="EO80" s="236"/>
      <c r="EP80" s="236"/>
      <c r="EQ80" s="236"/>
      <c r="ER80" s="237"/>
      <c r="ES80" s="235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  <c r="FF80" s="233"/>
      <c r="FG80" s="233"/>
      <c r="FH80" s="233"/>
      <c r="FI80" s="233"/>
      <c r="FJ80" s="233"/>
      <c r="FK80" s="233"/>
      <c r="FL80" s="233"/>
      <c r="FM80" s="233"/>
      <c r="FN80" s="233"/>
      <c r="FO80" s="233"/>
      <c r="FP80" s="233"/>
      <c r="FQ80" s="233"/>
      <c r="FR80" s="233"/>
      <c r="FS80" s="233"/>
      <c r="FT80" s="233"/>
      <c r="FU80" s="233"/>
      <c r="FV80" s="233"/>
      <c r="FW80" s="233"/>
      <c r="FX80" s="233"/>
      <c r="FY80" s="233"/>
      <c r="FZ80" s="233"/>
      <c r="GA80" s="233"/>
      <c r="GB80" s="233"/>
      <c r="GC80" s="233"/>
      <c r="GD80" s="233"/>
      <c r="GE80" s="234"/>
    </row>
    <row r="81" spans="1:187" ht="12.75" hidden="1">
      <c r="A81" s="230">
        <v>2</v>
      </c>
      <c r="B81" s="230"/>
      <c r="C81" s="230"/>
      <c r="D81" s="230"/>
      <c r="E81" s="230"/>
      <c r="F81" s="230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266"/>
      <c r="BL81" s="266"/>
      <c r="BM81" s="266"/>
      <c r="BN81" s="266"/>
      <c r="BO81" s="266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6"/>
      <c r="DP81" s="266"/>
      <c r="DQ81" s="266"/>
      <c r="DR81" s="266"/>
      <c r="DS81" s="266"/>
      <c r="DT81" s="266"/>
      <c r="DU81" s="266"/>
      <c r="DV81" s="266"/>
      <c r="DW81" s="235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  <c r="EI81" s="236"/>
      <c r="EJ81" s="236"/>
      <c r="EK81" s="236"/>
      <c r="EL81" s="236"/>
      <c r="EM81" s="236"/>
      <c r="EN81" s="236"/>
      <c r="EO81" s="236"/>
      <c r="EP81" s="236"/>
      <c r="EQ81" s="236"/>
      <c r="ER81" s="237"/>
      <c r="ES81" s="235"/>
      <c r="ET81" s="233"/>
      <c r="EU81" s="233"/>
      <c r="EV81" s="233"/>
      <c r="EW81" s="233"/>
      <c r="EX81" s="233"/>
      <c r="EY81" s="233"/>
      <c r="EZ81" s="233"/>
      <c r="FA81" s="233"/>
      <c r="FB81" s="233"/>
      <c r="FC81" s="233"/>
      <c r="FD81" s="233"/>
      <c r="FE81" s="233"/>
      <c r="FF81" s="233"/>
      <c r="FG81" s="233"/>
      <c r="FH81" s="233"/>
      <c r="FI81" s="233"/>
      <c r="FJ81" s="233"/>
      <c r="FK81" s="233"/>
      <c r="FL81" s="233"/>
      <c r="FM81" s="233"/>
      <c r="FN81" s="233"/>
      <c r="FO81" s="233"/>
      <c r="FP81" s="233"/>
      <c r="FQ81" s="233"/>
      <c r="FR81" s="233"/>
      <c r="FS81" s="233"/>
      <c r="FT81" s="233"/>
      <c r="FU81" s="233"/>
      <c r="FV81" s="233"/>
      <c r="FW81" s="233"/>
      <c r="FX81" s="233"/>
      <c r="FY81" s="233"/>
      <c r="FZ81" s="233"/>
      <c r="GA81" s="233"/>
      <c r="GB81" s="233"/>
      <c r="GC81" s="233"/>
      <c r="GD81" s="233"/>
      <c r="GE81" s="234"/>
    </row>
    <row r="82" spans="1:187" ht="11.25" customHeight="1" hidden="1">
      <c r="A82" s="235" t="s">
        <v>18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  <c r="DZ82" s="233"/>
      <c r="EA82" s="233"/>
      <c r="EB82" s="233"/>
      <c r="EC82" s="233"/>
      <c r="ED82" s="233"/>
      <c r="EE82" s="233"/>
      <c r="EF82" s="233"/>
      <c r="EG82" s="233"/>
      <c r="EH82" s="233"/>
      <c r="EI82" s="233"/>
      <c r="EJ82" s="233"/>
      <c r="EK82" s="233"/>
      <c r="EL82" s="233"/>
      <c r="EM82" s="233"/>
      <c r="EN82" s="233"/>
      <c r="EO82" s="233"/>
      <c r="EP82" s="233"/>
      <c r="EQ82" s="233"/>
      <c r="ER82" s="234"/>
      <c r="ES82" s="235"/>
      <c r="ET82" s="233"/>
      <c r="EU82" s="233"/>
      <c r="EV82" s="233"/>
      <c r="EW82" s="233"/>
      <c r="EX82" s="233"/>
      <c r="EY82" s="233"/>
      <c r="EZ82" s="233"/>
      <c r="FA82" s="233"/>
      <c r="FB82" s="233"/>
      <c r="FC82" s="233"/>
      <c r="FD82" s="233"/>
      <c r="FE82" s="233"/>
      <c r="FF82" s="233"/>
      <c r="FG82" s="233"/>
      <c r="FH82" s="233"/>
      <c r="FI82" s="233"/>
      <c r="FJ82" s="233"/>
      <c r="FK82" s="233"/>
      <c r="FL82" s="233"/>
      <c r="FM82" s="233"/>
      <c r="FN82" s="233"/>
      <c r="FO82" s="233"/>
      <c r="FP82" s="233"/>
      <c r="FQ82" s="233"/>
      <c r="FR82" s="233"/>
      <c r="FS82" s="233"/>
      <c r="FT82" s="233"/>
      <c r="FU82" s="233"/>
      <c r="FV82" s="233"/>
      <c r="FW82" s="233"/>
      <c r="FX82" s="233"/>
      <c r="FY82" s="233"/>
      <c r="FZ82" s="233"/>
      <c r="GA82" s="233"/>
      <c r="GB82" s="233"/>
      <c r="GC82" s="233"/>
      <c r="GD82" s="233"/>
      <c r="GE82" s="234"/>
    </row>
    <row r="83" spans="1:187" ht="16.5" customHeight="1" hidden="1">
      <c r="A83" s="231" t="s">
        <v>145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  <c r="FH83" s="232"/>
      <c r="FI83" s="232"/>
      <c r="FJ83" s="232"/>
      <c r="FK83" s="232"/>
      <c r="FL83" s="232"/>
      <c r="FM83" s="232"/>
      <c r="FN83" s="232"/>
      <c r="FO83" s="232"/>
      <c r="FP83" s="232"/>
      <c r="FQ83" s="232"/>
      <c r="FR83" s="232"/>
      <c r="FS83" s="232"/>
      <c r="FT83" s="232"/>
      <c r="FU83" s="232"/>
      <c r="FV83" s="232"/>
      <c r="FW83" s="232"/>
      <c r="FX83" s="232"/>
      <c r="FY83" s="232"/>
      <c r="FZ83" s="232"/>
      <c r="GA83" s="232"/>
      <c r="GB83" s="232"/>
      <c r="GC83" s="232"/>
      <c r="GD83" s="232"/>
      <c r="GE83" s="232"/>
    </row>
    <row r="84" ht="11.25" hidden="1"/>
    <row r="85" spans="1:187" ht="12" hidden="1">
      <c r="A85" s="287" t="s">
        <v>148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  <c r="DR85" s="287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7"/>
      <c r="EE85" s="287"/>
      <c r="EF85" s="287"/>
      <c r="EG85" s="287"/>
      <c r="EH85" s="287"/>
      <c r="EI85" s="287"/>
      <c r="EJ85" s="287"/>
      <c r="EK85" s="287"/>
      <c r="EL85" s="287"/>
      <c r="EM85" s="287"/>
      <c r="EN85" s="287"/>
      <c r="EO85" s="287"/>
      <c r="EP85" s="287"/>
      <c r="EQ85" s="287"/>
      <c r="ER85" s="287"/>
      <c r="ES85" s="287"/>
      <c r="ET85" s="287"/>
      <c r="EU85" s="287"/>
      <c r="EV85" s="287"/>
      <c r="EW85" s="287"/>
      <c r="EX85" s="287"/>
      <c r="EY85" s="287"/>
      <c r="EZ85" s="287"/>
      <c r="FA85" s="287"/>
      <c r="FB85" s="287"/>
      <c r="FC85" s="287"/>
      <c r="FD85" s="287"/>
      <c r="FE85" s="287"/>
      <c r="FF85" s="287"/>
      <c r="FG85" s="287"/>
      <c r="FH85" s="287"/>
      <c r="FI85" s="287"/>
      <c r="FJ85" s="287"/>
      <c r="FK85" s="287"/>
      <c r="FL85" s="287"/>
      <c r="FM85" s="287"/>
      <c r="FN85" s="287"/>
      <c r="FO85" s="287"/>
      <c r="FP85" s="287"/>
      <c r="FQ85" s="287"/>
      <c r="FR85" s="287"/>
      <c r="FS85" s="287"/>
      <c r="FT85" s="287"/>
      <c r="FU85" s="287"/>
      <c r="FV85" s="287"/>
      <c r="FW85" s="287"/>
      <c r="FX85" s="287"/>
      <c r="FY85" s="287"/>
      <c r="FZ85" s="287"/>
      <c r="GA85" s="287"/>
      <c r="GB85" s="287"/>
      <c r="GC85" s="287"/>
      <c r="GD85" s="287"/>
      <c r="GE85" s="287"/>
    </row>
    <row r="86" spans="1:187" ht="6.75" customHeight="1" hidden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</row>
    <row r="87" spans="1:187" ht="32.25" customHeight="1" hidden="1">
      <c r="A87" s="230" t="s">
        <v>106</v>
      </c>
      <c r="B87" s="230"/>
      <c r="C87" s="230"/>
      <c r="D87" s="230"/>
      <c r="E87" s="230"/>
      <c r="F87" s="230" t="s">
        <v>35</v>
      </c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35" t="s">
        <v>154</v>
      </c>
      <c r="DX87" s="236"/>
      <c r="DY87" s="236"/>
      <c r="DZ87" s="236"/>
      <c r="EA87" s="236"/>
      <c r="EB87" s="236"/>
      <c r="EC87" s="236"/>
      <c r="ED87" s="236"/>
      <c r="EE87" s="236"/>
      <c r="EF87" s="236"/>
      <c r="EG87" s="236"/>
      <c r="EH87" s="236"/>
      <c r="EI87" s="236"/>
      <c r="EJ87" s="236"/>
      <c r="EK87" s="236"/>
      <c r="EL87" s="236"/>
      <c r="EM87" s="236"/>
      <c r="EN87" s="236"/>
      <c r="EO87" s="236"/>
      <c r="EP87" s="236"/>
      <c r="EQ87" s="236"/>
      <c r="ER87" s="237"/>
      <c r="ES87" s="235" t="s">
        <v>109</v>
      </c>
      <c r="ET87" s="233"/>
      <c r="EU87" s="233"/>
      <c r="EV87" s="233"/>
      <c r="EW87" s="233"/>
      <c r="EX87" s="233"/>
      <c r="EY87" s="233"/>
      <c r="EZ87" s="233"/>
      <c r="FA87" s="233"/>
      <c r="FB87" s="233"/>
      <c r="FC87" s="233"/>
      <c r="FD87" s="233"/>
      <c r="FE87" s="233"/>
      <c r="FF87" s="233"/>
      <c r="FG87" s="233"/>
      <c r="FH87" s="233"/>
      <c r="FI87" s="233"/>
      <c r="FJ87" s="233"/>
      <c r="FK87" s="233"/>
      <c r="FL87" s="233"/>
      <c r="FM87" s="233"/>
      <c r="FN87" s="233"/>
      <c r="FO87" s="233"/>
      <c r="FP87" s="233"/>
      <c r="FQ87" s="233"/>
      <c r="FR87" s="233"/>
      <c r="FS87" s="233"/>
      <c r="FT87" s="233"/>
      <c r="FU87" s="233"/>
      <c r="FV87" s="233"/>
      <c r="FW87" s="233"/>
      <c r="FX87" s="233"/>
      <c r="FY87" s="233"/>
      <c r="FZ87" s="233"/>
      <c r="GA87" s="233"/>
      <c r="GB87" s="233"/>
      <c r="GC87" s="233"/>
      <c r="GD87" s="233"/>
      <c r="GE87" s="234"/>
    </row>
    <row r="88" spans="1:187" ht="14.25" customHeight="1" hidden="1">
      <c r="A88" s="230">
        <v>1</v>
      </c>
      <c r="B88" s="230"/>
      <c r="C88" s="230"/>
      <c r="D88" s="230"/>
      <c r="E88" s="230"/>
      <c r="F88" s="230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35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7"/>
      <c r="ES88" s="235"/>
      <c r="ET88" s="233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  <c r="FF88" s="233"/>
      <c r="FG88" s="233"/>
      <c r="FH88" s="233"/>
      <c r="FI88" s="233"/>
      <c r="FJ88" s="233"/>
      <c r="FK88" s="233"/>
      <c r="FL88" s="233"/>
      <c r="FM88" s="233"/>
      <c r="FN88" s="233"/>
      <c r="FO88" s="233"/>
      <c r="FP88" s="233"/>
      <c r="FQ88" s="233"/>
      <c r="FR88" s="233"/>
      <c r="FS88" s="233"/>
      <c r="FT88" s="233"/>
      <c r="FU88" s="233"/>
      <c r="FV88" s="233"/>
      <c r="FW88" s="233"/>
      <c r="FX88" s="233"/>
      <c r="FY88" s="233"/>
      <c r="FZ88" s="233"/>
      <c r="GA88" s="233"/>
      <c r="GB88" s="233"/>
      <c r="GC88" s="233"/>
      <c r="GD88" s="233"/>
      <c r="GE88" s="234"/>
    </row>
    <row r="89" spans="1:187" ht="12.75" hidden="1">
      <c r="A89" s="230">
        <v>2</v>
      </c>
      <c r="B89" s="230"/>
      <c r="C89" s="230"/>
      <c r="D89" s="230"/>
      <c r="E89" s="230"/>
      <c r="F89" s="230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266"/>
      <c r="CV89" s="266"/>
      <c r="CW89" s="266"/>
      <c r="CX89" s="266"/>
      <c r="CY89" s="266"/>
      <c r="CZ89" s="266"/>
      <c r="DA89" s="266"/>
      <c r="DB89" s="266"/>
      <c r="DC89" s="266"/>
      <c r="DD89" s="266"/>
      <c r="DE89" s="266"/>
      <c r="DF89" s="266"/>
      <c r="DG89" s="266"/>
      <c r="DH89" s="266"/>
      <c r="DI89" s="266"/>
      <c r="DJ89" s="266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35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7"/>
      <c r="ES89" s="235"/>
      <c r="ET89" s="233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3"/>
      <c r="FK89" s="233"/>
      <c r="FL89" s="233"/>
      <c r="FM89" s="233"/>
      <c r="FN89" s="233"/>
      <c r="FO89" s="233"/>
      <c r="FP89" s="233"/>
      <c r="FQ89" s="233"/>
      <c r="FR89" s="233"/>
      <c r="FS89" s="233"/>
      <c r="FT89" s="233"/>
      <c r="FU89" s="233"/>
      <c r="FV89" s="233"/>
      <c r="FW89" s="233"/>
      <c r="FX89" s="233"/>
      <c r="FY89" s="233"/>
      <c r="FZ89" s="233"/>
      <c r="GA89" s="233"/>
      <c r="GB89" s="233"/>
      <c r="GC89" s="233"/>
      <c r="GD89" s="233"/>
      <c r="GE89" s="234"/>
    </row>
    <row r="90" spans="1:187" ht="11.25" customHeight="1" hidden="1">
      <c r="A90" s="258" t="s">
        <v>18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259"/>
      <c r="EL90" s="259"/>
      <c r="EM90" s="259"/>
      <c r="EN90" s="259"/>
      <c r="EO90" s="259"/>
      <c r="EP90" s="259"/>
      <c r="EQ90" s="259"/>
      <c r="ER90" s="260"/>
      <c r="ES90" s="235"/>
      <c r="ET90" s="233"/>
      <c r="EU90" s="233"/>
      <c r="EV90" s="233"/>
      <c r="EW90" s="233"/>
      <c r="EX90" s="233"/>
      <c r="EY90" s="233"/>
      <c r="EZ90" s="233"/>
      <c r="FA90" s="233"/>
      <c r="FB90" s="233"/>
      <c r="FC90" s="233"/>
      <c r="FD90" s="233"/>
      <c r="FE90" s="233"/>
      <c r="FF90" s="233"/>
      <c r="FG90" s="233"/>
      <c r="FH90" s="233"/>
      <c r="FI90" s="233"/>
      <c r="FJ90" s="233"/>
      <c r="FK90" s="233"/>
      <c r="FL90" s="233"/>
      <c r="FM90" s="233"/>
      <c r="FN90" s="233"/>
      <c r="FO90" s="233"/>
      <c r="FP90" s="233"/>
      <c r="FQ90" s="233"/>
      <c r="FR90" s="233"/>
      <c r="FS90" s="233"/>
      <c r="FT90" s="233"/>
      <c r="FU90" s="233"/>
      <c r="FV90" s="233"/>
      <c r="FW90" s="233"/>
      <c r="FX90" s="233"/>
      <c r="FY90" s="233"/>
      <c r="FZ90" s="233"/>
      <c r="GA90" s="233"/>
      <c r="GB90" s="233"/>
      <c r="GC90" s="233"/>
      <c r="GD90" s="233"/>
      <c r="GE90" s="234"/>
    </row>
    <row r="91" spans="1:187" ht="17.25" customHeight="1" hidden="1">
      <c r="A91" s="231" t="s">
        <v>147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2"/>
      <c r="DO91" s="232"/>
      <c r="DP91" s="232"/>
      <c r="DQ91" s="232"/>
      <c r="DR91" s="232"/>
      <c r="DS91" s="232"/>
      <c r="DT91" s="232"/>
      <c r="DU91" s="232"/>
      <c r="DV91" s="232"/>
      <c r="DW91" s="232"/>
      <c r="DX91" s="232"/>
      <c r="DY91" s="232"/>
      <c r="DZ91" s="232"/>
      <c r="EA91" s="232"/>
      <c r="EB91" s="232"/>
      <c r="EC91" s="232"/>
      <c r="ED91" s="232"/>
      <c r="EE91" s="232"/>
      <c r="EF91" s="232"/>
      <c r="EG91" s="232"/>
      <c r="EH91" s="232"/>
      <c r="EI91" s="232"/>
      <c r="EJ91" s="232"/>
      <c r="EK91" s="232"/>
      <c r="EL91" s="232"/>
      <c r="EM91" s="232"/>
      <c r="EN91" s="232"/>
      <c r="EO91" s="232"/>
      <c r="EP91" s="232"/>
      <c r="EQ91" s="232"/>
      <c r="ER91" s="232"/>
      <c r="ES91" s="232"/>
      <c r="ET91" s="232"/>
      <c r="EU91" s="232"/>
      <c r="EV91" s="232"/>
      <c r="EW91" s="232"/>
      <c r="EX91" s="232"/>
      <c r="EY91" s="232"/>
      <c r="EZ91" s="232"/>
      <c r="FA91" s="232"/>
      <c r="FB91" s="232"/>
      <c r="FC91" s="232"/>
      <c r="FD91" s="232"/>
      <c r="FE91" s="232"/>
      <c r="FF91" s="232"/>
      <c r="FG91" s="232"/>
      <c r="FH91" s="232"/>
      <c r="FI91" s="232"/>
      <c r="FJ91" s="232"/>
      <c r="FK91" s="232"/>
      <c r="FL91" s="232"/>
      <c r="FM91" s="232"/>
      <c r="FN91" s="232"/>
      <c r="FO91" s="232"/>
      <c r="FP91" s="232"/>
      <c r="FQ91" s="232"/>
      <c r="FR91" s="232"/>
      <c r="FS91" s="232"/>
      <c r="FT91" s="232"/>
      <c r="FU91" s="232"/>
      <c r="FV91" s="232"/>
      <c r="FW91" s="232"/>
      <c r="FX91" s="232"/>
      <c r="FY91" s="232"/>
      <c r="FZ91" s="232"/>
      <c r="GA91" s="232"/>
      <c r="GB91" s="232"/>
      <c r="GC91" s="232"/>
      <c r="GD91" s="232"/>
      <c r="GE91" s="232"/>
    </row>
    <row r="92" spans="1:195" ht="11.25" hidden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</row>
    <row r="93" spans="1:195" ht="12" hidden="1">
      <c r="A93" s="247" t="s">
        <v>149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7"/>
      <c r="DA93" s="247"/>
      <c r="DB93" s="247"/>
      <c r="DC93" s="247"/>
      <c r="DD93" s="247"/>
      <c r="DE93" s="247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47"/>
      <c r="DW93" s="247"/>
      <c r="DX93" s="247"/>
      <c r="DY93" s="247"/>
      <c r="DZ93" s="247"/>
      <c r="EA93" s="247"/>
      <c r="EB93" s="247"/>
      <c r="EC93" s="247"/>
      <c r="ED93" s="247"/>
      <c r="EE93" s="247"/>
      <c r="EF93" s="247"/>
      <c r="EG93" s="247"/>
      <c r="EH93" s="247"/>
      <c r="EI93" s="247"/>
      <c r="EJ93" s="247"/>
      <c r="EK93" s="247"/>
      <c r="EL93" s="247"/>
      <c r="EM93" s="247"/>
      <c r="EN93" s="247"/>
      <c r="EO93" s="247"/>
      <c r="EP93" s="247"/>
      <c r="EQ93" s="247"/>
      <c r="ER93" s="247"/>
      <c r="ES93" s="247"/>
      <c r="ET93" s="247"/>
      <c r="EU93" s="247"/>
      <c r="EV93" s="247"/>
      <c r="EW93" s="247"/>
      <c r="EX93" s="247"/>
      <c r="EY93" s="247"/>
      <c r="EZ93" s="247"/>
      <c r="FA93" s="247"/>
      <c r="FB93" s="247"/>
      <c r="FC93" s="247"/>
      <c r="FD93" s="247"/>
      <c r="FE93" s="247"/>
      <c r="FF93" s="247"/>
      <c r="FG93" s="247"/>
      <c r="FH93" s="247"/>
      <c r="FI93" s="247"/>
      <c r="FJ93" s="247"/>
      <c r="FK93" s="247"/>
      <c r="FL93" s="247"/>
      <c r="FM93" s="247"/>
      <c r="FN93" s="247"/>
      <c r="FO93" s="247"/>
      <c r="FP93" s="247"/>
      <c r="FQ93" s="247"/>
      <c r="FR93" s="247"/>
      <c r="FS93" s="247"/>
      <c r="FT93" s="247"/>
      <c r="FU93" s="247"/>
      <c r="FV93" s="247"/>
      <c r="FW93" s="247"/>
      <c r="FX93" s="247"/>
      <c r="FY93" s="247"/>
      <c r="FZ93" s="247"/>
      <c r="GA93" s="247"/>
      <c r="GB93" s="247"/>
      <c r="GC93" s="247"/>
      <c r="GD93" s="247"/>
      <c r="GE93" s="247"/>
      <c r="GF93" s="53"/>
      <c r="GG93" s="53"/>
      <c r="GH93" s="53"/>
      <c r="GI93" s="53"/>
      <c r="GJ93" s="53"/>
      <c r="GK93" s="53"/>
      <c r="GL93" s="53"/>
      <c r="GM93" s="53"/>
    </row>
    <row r="94" spans="188:195" ht="6.75" customHeight="1" hidden="1">
      <c r="GF94" s="53"/>
      <c r="GG94" s="53"/>
      <c r="GH94" s="53"/>
      <c r="GI94" s="53"/>
      <c r="GJ94" s="53"/>
      <c r="GK94" s="53"/>
      <c r="GL94" s="53"/>
      <c r="GM94" s="53"/>
    </row>
    <row r="95" spans="1:195" ht="27.75" customHeight="1" hidden="1">
      <c r="A95" s="267" t="s">
        <v>106</v>
      </c>
      <c r="B95" s="268"/>
      <c r="C95" s="268"/>
      <c r="D95" s="268"/>
      <c r="E95" s="269"/>
      <c r="F95" s="267" t="s">
        <v>35</v>
      </c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9"/>
      <c r="AR95" s="250" t="s">
        <v>154</v>
      </c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83"/>
      <c r="BD95" s="250" t="s">
        <v>130</v>
      </c>
      <c r="BE95" s="251"/>
      <c r="BF95" s="251"/>
      <c r="BG95" s="251"/>
      <c r="BH95" s="251"/>
      <c r="BI95" s="251"/>
      <c r="BJ95" s="251"/>
      <c r="BK95" s="251"/>
      <c r="BL95" s="251"/>
      <c r="BM95" s="283"/>
      <c r="BN95" s="250" t="s">
        <v>131</v>
      </c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83"/>
      <c r="CD95" s="250" t="s">
        <v>160</v>
      </c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0" t="s">
        <v>77</v>
      </c>
      <c r="CR95" s="254"/>
      <c r="CS95" s="254"/>
      <c r="CT95" s="254"/>
      <c r="CU95" s="254"/>
      <c r="CV95" s="254"/>
      <c r="CW95" s="254"/>
      <c r="CX95" s="254"/>
      <c r="CY95" s="251"/>
      <c r="CZ95" s="251"/>
      <c r="DA95" s="251"/>
      <c r="DB95" s="230" t="s">
        <v>156</v>
      </c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250" t="s">
        <v>150</v>
      </c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83"/>
      <c r="ED95" s="289" t="s">
        <v>133</v>
      </c>
      <c r="EE95" s="290"/>
      <c r="EF95" s="290"/>
      <c r="EG95" s="290"/>
      <c r="EH95" s="290"/>
      <c r="EI95" s="290"/>
      <c r="EJ95" s="290"/>
      <c r="EK95" s="290"/>
      <c r="EL95" s="290"/>
      <c r="EM95" s="290"/>
      <c r="EN95" s="290"/>
      <c r="EO95" s="290"/>
      <c r="EP95" s="290"/>
      <c r="EQ95" s="290"/>
      <c r="ER95" s="290"/>
      <c r="ES95" s="290"/>
      <c r="ET95" s="290"/>
      <c r="EU95" s="290"/>
      <c r="EV95" s="290"/>
      <c r="EW95" s="290"/>
      <c r="EX95" s="290"/>
      <c r="EY95" s="290"/>
      <c r="EZ95" s="290"/>
      <c r="FA95" s="290"/>
      <c r="FB95" s="290"/>
      <c r="FC95" s="290"/>
      <c r="FD95" s="290"/>
      <c r="FE95" s="290"/>
      <c r="FF95" s="290"/>
      <c r="FG95" s="290"/>
      <c r="FH95" s="290"/>
      <c r="FI95" s="290"/>
      <c r="FJ95" s="290"/>
      <c r="FK95" s="290"/>
      <c r="FL95" s="291"/>
      <c r="FM95" s="291"/>
      <c r="FN95" s="291"/>
      <c r="FO95" s="291"/>
      <c r="FP95" s="291"/>
      <c r="FQ95" s="291"/>
      <c r="FR95" s="291"/>
      <c r="FS95" s="291"/>
      <c r="FT95" s="291"/>
      <c r="FU95" s="291"/>
      <c r="FV95" s="291"/>
      <c r="FW95" s="291"/>
      <c r="FX95" s="291"/>
      <c r="FY95" s="291"/>
      <c r="FZ95" s="291"/>
      <c r="GA95" s="291"/>
      <c r="GB95" s="291"/>
      <c r="GC95" s="291"/>
      <c r="GD95" s="291"/>
      <c r="GE95" s="292"/>
      <c r="GF95" s="53"/>
      <c r="GG95" s="53"/>
      <c r="GH95" s="53"/>
      <c r="GI95" s="53"/>
      <c r="GJ95" s="53"/>
      <c r="GK95" s="53"/>
      <c r="GL95" s="53"/>
      <c r="GM95" s="53"/>
    </row>
    <row r="96" spans="1:195" ht="50.25" customHeight="1" hidden="1">
      <c r="A96" s="270"/>
      <c r="B96" s="271"/>
      <c r="C96" s="271"/>
      <c r="D96" s="271"/>
      <c r="E96" s="272"/>
      <c r="F96" s="270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2"/>
      <c r="AR96" s="252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84"/>
      <c r="BD96" s="252"/>
      <c r="BE96" s="253"/>
      <c r="BF96" s="253"/>
      <c r="BG96" s="253"/>
      <c r="BH96" s="253"/>
      <c r="BI96" s="253"/>
      <c r="BJ96" s="253"/>
      <c r="BK96" s="253"/>
      <c r="BL96" s="253"/>
      <c r="BM96" s="284"/>
      <c r="BN96" s="252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84"/>
      <c r="CD96" s="252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5"/>
      <c r="CR96" s="256"/>
      <c r="CS96" s="256"/>
      <c r="CT96" s="256"/>
      <c r="CU96" s="256"/>
      <c r="CV96" s="256"/>
      <c r="CW96" s="256"/>
      <c r="CX96" s="256"/>
      <c r="CY96" s="253"/>
      <c r="CZ96" s="253"/>
      <c r="DA96" s="253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  <c r="DL96" s="266"/>
      <c r="DM96" s="266"/>
      <c r="DN96" s="252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84"/>
      <c r="ED96" s="235" t="s">
        <v>166</v>
      </c>
      <c r="EE96" s="236"/>
      <c r="EF96" s="236"/>
      <c r="EG96" s="236"/>
      <c r="EH96" s="236"/>
      <c r="EI96" s="236"/>
      <c r="EJ96" s="236"/>
      <c r="EK96" s="236"/>
      <c r="EL96" s="236"/>
      <c r="EM96" s="236"/>
      <c r="EN96" s="236"/>
      <c r="EO96" s="236"/>
      <c r="EP96" s="236"/>
      <c r="EQ96" s="236"/>
      <c r="ER96" s="236"/>
      <c r="ES96" s="236"/>
      <c r="ET96" s="236"/>
      <c r="EU96" s="236"/>
      <c r="EV96" s="235" t="s">
        <v>167</v>
      </c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3"/>
      <c r="FK96" s="234"/>
      <c r="FL96" s="233" t="s">
        <v>134</v>
      </c>
      <c r="FM96" s="233"/>
      <c r="FN96" s="233"/>
      <c r="FO96" s="233"/>
      <c r="FP96" s="233"/>
      <c r="FQ96" s="233"/>
      <c r="FR96" s="233"/>
      <c r="FS96" s="233"/>
      <c r="FT96" s="233"/>
      <c r="FU96" s="233"/>
      <c r="FV96" s="233"/>
      <c r="FW96" s="233"/>
      <c r="FX96" s="233"/>
      <c r="FY96" s="233"/>
      <c r="FZ96" s="233"/>
      <c r="GA96" s="233"/>
      <c r="GB96" s="233"/>
      <c r="GC96" s="233"/>
      <c r="GD96" s="233"/>
      <c r="GE96" s="234"/>
      <c r="GF96" s="53"/>
      <c r="GG96" s="53"/>
      <c r="GH96" s="53"/>
      <c r="GI96" s="53"/>
      <c r="GJ96" s="53"/>
      <c r="GK96" s="53"/>
      <c r="GL96" s="53"/>
      <c r="GM96" s="53"/>
    </row>
    <row r="97" spans="1:195" ht="11.25" hidden="1">
      <c r="A97" s="230">
        <v>1</v>
      </c>
      <c r="B97" s="230"/>
      <c r="C97" s="230"/>
      <c r="D97" s="230"/>
      <c r="E97" s="230"/>
      <c r="F97" s="235">
        <v>2</v>
      </c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5">
        <v>3</v>
      </c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5">
        <v>4</v>
      </c>
      <c r="BE97" s="233"/>
      <c r="BF97" s="233"/>
      <c r="BG97" s="233"/>
      <c r="BH97" s="233"/>
      <c r="BI97" s="233"/>
      <c r="BJ97" s="233"/>
      <c r="BK97" s="233"/>
      <c r="BL97" s="233"/>
      <c r="BM97" s="234"/>
      <c r="BN97" s="235">
        <v>5</v>
      </c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4"/>
      <c r="CD97" s="235">
        <v>6</v>
      </c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0">
        <v>7</v>
      </c>
      <c r="CR97" s="230"/>
      <c r="CS97" s="230"/>
      <c r="CT97" s="230"/>
      <c r="CU97" s="230"/>
      <c r="CV97" s="230"/>
      <c r="CW97" s="230"/>
      <c r="CX97" s="230"/>
      <c r="CY97" s="230"/>
      <c r="CZ97" s="230"/>
      <c r="DA97" s="230"/>
      <c r="DB97" s="233">
        <v>8</v>
      </c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4"/>
      <c r="DN97" s="235">
        <v>9</v>
      </c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  <c r="EC97" s="234"/>
      <c r="ED97" s="235">
        <v>10</v>
      </c>
      <c r="EE97" s="233"/>
      <c r="EF97" s="233"/>
      <c r="EG97" s="233"/>
      <c r="EH97" s="233"/>
      <c r="EI97" s="233"/>
      <c r="EJ97" s="233"/>
      <c r="EK97" s="233"/>
      <c r="EL97" s="233"/>
      <c r="EM97" s="233"/>
      <c r="EN97" s="233"/>
      <c r="EO97" s="233"/>
      <c r="EP97" s="233"/>
      <c r="EQ97" s="233"/>
      <c r="ER97" s="233"/>
      <c r="ES97" s="233"/>
      <c r="ET97" s="233"/>
      <c r="EU97" s="233"/>
      <c r="EV97" s="235">
        <v>11</v>
      </c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3"/>
      <c r="FK97" s="234"/>
      <c r="FL97" s="233">
        <v>12</v>
      </c>
      <c r="FM97" s="233"/>
      <c r="FN97" s="233"/>
      <c r="FO97" s="233"/>
      <c r="FP97" s="233"/>
      <c r="FQ97" s="233"/>
      <c r="FR97" s="233"/>
      <c r="FS97" s="233"/>
      <c r="FT97" s="233"/>
      <c r="FU97" s="233"/>
      <c r="FV97" s="233"/>
      <c r="FW97" s="233"/>
      <c r="FX97" s="233"/>
      <c r="FY97" s="233"/>
      <c r="FZ97" s="233"/>
      <c r="GA97" s="233"/>
      <c r="GB97" s="233"/>
      <c r="GC97" s="233"/>
      <c r="GD97" s="233"/>
      <c r="GE97" s="234"/>
      <c r="GF97" s="53"/>
      <c r="GG97" s="53"/>
      <c r="GH97" s="53"/>
      <c r="GI97" s="53"/>
      <c r="GJ97" s="53"/>
      <c r="GK97" s="53"/>
      <c r="GL97" s="53"/>
      <c r="GM97" s="53"/>
    </row>
    <row r="98" spans="1:195" ht="12.75" hidden="1">
      <c r="A98" s="230">
        <v>1</v>
      </c>
      <c r="B98" s="230"/>
      <c r="C98" s="230"/>
      <c r="D98" s="230"/>
      <c r="E98" s="230"/>
      <c r="F98" s="235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5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5"/>
      <c r="BE98" s="236"/>
      <c r="BF98" s="236"/>
      <c r="BG98" s="236"/>
      <c r="BH98" s="236"/>
      <c r="BI98" s="236"/>
      <c r="BJ98" s="236"/>
      <c r="BK98" s="236"/>
      <c r="BL98" s="236"/>
      <c r="BM98" s="237"/>
      <c r="BN98" s="235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6"/>
      <c r="CB98" s="236"/>
      <c r="CC98" s="237"/>
      <c r="CD98" s="235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4"/>
      <c r="DN98" s="235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7"/>
      <c r="ED98" s="235"/>
      <c r="EE98" s="236"/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57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36"/>
      <c r="FJ98" s="236"/>
      <c r="FK98" s="237"/>
      <c r="FL98" s="236"/>
      <c r="FM98" s="236"/>
      <c r="FN98" s="236"/>
      <c r="FO98" s="236"/>
      <c r="FP98" s="236"/>
      <c r="FQ98" s="236"/>
      <c r="FR98" s="236"/>
      <c r="FS98" s="236"/>
      <c r="FT98" s="236"/>
      <c r="FU98" s="236"/>
      <c r="FV98" s="236"/>
      <c r="FW98" s="236"/>
      <c r="FX98" s="236"/>
      <c r="FY98" s="236"/>
      <c r="FZ98" s="236"/>
      <c r="GA98" s="236"/>
      <c r="GB98" s="236"/>
      <c r="GC98" s="236"/>
      <c r="GD98" s="236"/>
      <c r="GE98" s="237"/>
      <c r="GF98" s="53"/>
      <c r="GG98" s="53"/>
      <c r="GH98" s="53"/>
      <c r="GI98" s="53"/>
      <c r="GJ98" s="53"/>
      <c r="GK98" s="53"/>
      <c r="GL98" s="53"/>
      <c r="GM98" s="53"/>
    </row>
    <row r="99" spans="1:195" ht="12.75" hidden="1">
      <c r="A99" s="230">
        <v>2</v>
      </c>
      <c r="B99" s="230"/>
      <c r="C99" s="230"/>
      <c r="D99" s="230"/>
      <c r="E99" s="230"/>
      <c r="F99" s="235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5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5"/>
      <c r="BE99" s="236"/>
      <c r="BF99" s="236"/>
      <c r="BG99" s="236"/>
      <c r="BH99" s="236"/>
      <c r="BI99" s="236"/>
      <c r="BJ99" s="236"/>
      <c r="BK99" s="236"/>
      <c r="BL99" s="236"/>
      <c r="BM99" s="237"/>
      <c r="BN99" s="235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6"/>
      <c r="CB99" s="236"/>
      <c r="CC99" s="237"/>
      <c r="CD99" s="235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4"/>
      <c r="DN99" s="235"/>
      <c r="DO99" s="236"/>
      <c r="DP99" s="236"/>
      <c r="DQ99" s="236"/>
      <c r="DR99" s="236"/>
      <c r="DS99" s="236"/>
      <c r="DT99" s="236"/>
      <c r="DU99" s="236"/>
      <c r="DV99" s="236"/>
      <c r="DW99" s="236"/>
      <c r="DX99" s="236"/>
      <c r="DY99" s="236"/>
      <c r="DZ99" s="236"/>
      <c r="EA99" s="236"/>
      <c r="EB99" s="236"/>
      <c r="EC99" s="237"/>
      <c r="ED99" s="235"/>
      <c r="EE99" s="236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6"/>
      <c r="ET99" s="236"/>
      <c r="EU99" s="236"/>
      <c r="EV99" s="257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36"/>
      <c r="FJ99" s="236"/>
      <c r="FK99" s="237"/>
      <c r="FL99" s="236"/>
      <c r="FM99" s="236"/>
      <c r="FN99" s="236"/>
      <c r="FO99" s="236"/>
      <c r="FP99" s="236"/>
      <c r="FQ99" s="236"/>
      <c r="FR99" s="236"/>
      <c r="FS99" s="236"/>
      <c r="FT99" s="236"/>
      <c r="FU99" s="236"/>
      <c r="FV99" s="236"/>
      <c r="FW99" s="236"/>
      <c r="FX99" s="236"/>
      <c r="FY99" s="236"/>
      <c r="FZ99" s="236"/>
      <c r="GA99" s="236"/>
      <c r="GB99" s="236"/>
      <c r="GC99" s="236"/>
      <c r="GD99" s="236"/>
      <c r="GE99" s="237"/>
      <c r="GF99" s="53"/>
      <c r="GG99" s="53"/>
      <c r="GH99" s="53"/>
      <c r="GI99" s="53"/>
      <c r="GJ99" s="53"/>
      <c r="GK99" s="53"/>
      <c r="GL99" s="53"/>
      <c r="GM99" s="53"/>
    </row>
    <row r="100" spans="1:195" ht="12.75" hidden="1">
      <c r="A100" s="230">
        <v>3</v>
      </c>
      <c r="B100" s="230"/>
      <c r="C100" s="230"/>
      <c r="D100" s="230"/>
      <c r="E100" s="230"/>
      <c r="F100" s="235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5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5"/>
      <c r="BE100" s="236"/>
      <c r="BF100" s="236"/>
      <c r="BG100" s="236"/>
      <c r="BH100" s="236"/>
      <c r="BI100" s="236"/>
      <c r="BJ100" s="236"/>
      <c r="BK100" s="236"/>
      <c r="BL100" s="236"/>
      <c r="BM100" s="237"/>
      <c r="BN100" s="235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6"/>
      <c r="CB100" s="236"/>
      <c r="CC100" s="237"/>
      <c r="CD100" s="235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4"/>
      <c r="DN100" s="235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7"/>
      <c r="ED100" s="235"/>
      <c r="EE100" s="236"/>
      <c r="EF100" s="236"/>
      <c r="EG100" s="236"/>
      <c r="EH100" s="236"/>
      <c r="EI100" s="236"/>
      <c r="EJ100" s="236"/>
      <c r="EK100" s="236"/>
      <c r="EL100" s="236"/>
      <c r="EM100" s="236"/>
      <c r="EN100" s="236"/>
      <c r="EO100" s="236"/>
      <c r="EP100" s="236"/>
      <c r="EQ100" s="236"/>
      <c r="ER100" s="236"/>
      <c r="ES100" s="236"/>
      <c r="ET100" s="236"/>
      <c r="EU100" s="236"/>
      <c r="EV100" s="257"/>
      <c r="EW100" s="236"/>
      <c r="EX100" s="236"/>
      <c r="EY100" s="236"/>
      <c r="EZ100" s="236"/>
      <c r="FA100" s="236"/>
      <c r="FB100" s="236"/>
      <c r="FC100" s="236"/>
      <c r="FD100" s="236"/>
      <c r="FE100" s="236"/>
      <c r="FF100" s="236"/>
      <c r="FG100" s="236"/>
      <c r="FH100" s="236"/>
      <c r="FI100" s="236"/>
      <c r="FJ100" s="236"/>
      <c r="FK100" s="237"/>
      <c r="FL100" s="236"/>
      <c r="FM100" s="236"/>
      <c r="FN100" s="236"/>
      <c r="FO100" s="236"/>
      <c r="FP100" s="236"/>
      <c r="FQ100" s="236"/>
      <c r="FR100" s="236"/>
      <c r="FS100" s="236"/>
      <c r="FT100" s="236"/>
      <c r="FU100" s="236"/>
      <c r="FV100" s="236"/>
      <c r="FW100" s="236"/>
      <c r="FX100" s="236"/>
      <c r="FY100" s="236"/>
      <c r="FZ100" s="236"/>
      <c r="GA100" s="236"/>
      <c r="GB100" s="236"/>
      <c r="GC100" s="236"/>
      <c r="GD100" s="236"/>
      <c r="GE100" s="237"/>
      <c r="GF100" s="53"/>
      <c r="GG100" s="53"/>
      <c r="GH100" s="53"/>
      <c r="GI100" s="53"/>
      <c r="GJ100" s="53"/>
      <c r="GK100" s="53"/>
      <c r="GL100" s="53"/>
      <c r="GM100" s="53"/>
    </row>
    <row r="101" spans="1:195" ht="12.75" hidden="1">
      <c r="A101" s="230"/>
      <c r="B101" s="230"/>
      <c r="C101" s="230"/>
      <c r="D101" s="230"/>
      <c r="E101" s="230"/>
      <c r="F101" s="238" t="s">
        <v>18</v>
      </c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5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5"/>
      <c r="BE101" s="236"/>
      <c r="BF101" s="236"/>
      <c r="BG101" s="236"/>
      <c r="BH101" s="236"/>
      <c r="BI101" s="236"/>
      <c r="BJ101" s="236"/>
      <c r="BK101" s="236"/>
      <c r="BL101" s="236"/>
      <c r="BM101" s="237"/>
      <c r="BN101" s="235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6"/>
      <c r="CB101" s="236"/>
      <c r="CC101" s="237"/>
      <c r="CD101" s="235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0"/>
      <c r="CR101" s="230"/>
      <c r="CS101" s="230"/>
      <c r="CT101" s="230"/>
      <c r="CU101" s="230"/>
      <c r="CV101" s="230"/>
      <c r="CW101" s="230"/>
      <c r="CX101" s="230"/>
      <c r="CY101" s="230"/>
      <c r="CZ101" s="230"/>
      <c r="DA101" s="230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4"/>
      <c r="DN101" s="235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7"/>
      <c r="ED101" s="235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57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36"/>
      <c r="FJ101" s="236"/>
      <c r="FK101" s="237"/>
      <c r="FL101" s="236"/>
      <c r="FM101" s="236"/>
      <c r="FN101" s="236"/>
      <c r="FO101" s="236"/>
      <c r="FP101" s="236"/>
      <c r="FQ101" s="236"/>
      <c r="FR101" s="236"/>
      <c r="FS101" s="236"/>
      <c r="FT101" s="236"/>
      <c r="FU101" s="236"/>
      <c r="FV101" s="236"/>
      <c r="FW101" s="236"/>
      <c r="FX101" s="236"/>
      <c r="FY101" s="236"/>
      <c r="FZ101" s="236"/>
      <c r="GA101" s="236"/>
      <c r="GB101" s="236"/>
      <c r="GC101" s="236"/>
      <c r="GD101" s="236"/>
      <c r="GE101" s="237"/>
      <c r="GF101" s="53"/>
      <c r="GG101" s="53"/>
      <c r="GH101" s="53"/>
      <c r="GI101" s="53"/>
      <c r="GJ101" s="53"/>
      <c r="GK101" s="53"/>
      <c r="GL101" s="53"/>
      <c r="GM101" s="53"/>
    </row>
    <row r="102" spans="1:195" ht="29.25" customHeight="1" hidden="1">
      <c r="A102" s="231" t="s">
        <v>155</v>
      </c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232"/>
      <c r="DT102" s="232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32"/>
      <c r="EO102" s="232"/>
      <c r="EP102" s="232"/>
      <c r="EQ102" s="232"/>
      <c r="ER102" s="232"/>
      <c r="ES102" s="232"/>
      <c r="ET102" s="232"/>
      <c r="EU102" s="232"/>
      <c r="EV102" s="232"/>
      <c r="EW102" s="232"/>
      <c r="EX102" s="232"/>
      <c r="EY102" s="232"/>
      <c r="EZ102" s="232"/>
      <c r="FA102" s="232"/>
      <c r="FB102" s="232"/>
      <c r="FC102" s="232"/>
      <c r="FD102" s="232"/>
      <c r="FE102" s="232"/>
      <c r="FF102" s="232"/>
      <c r="FG102" s="232"/>
      <c r="FH102" s="232"/>
      <c r="FI102" s="232"/>
      <c r="FJ102" s="232"/>
      <c r="FK102" s="232"/>
      <c r="FL102" s="232"/>
      <c r="FM102" s="232"/>
      <c r="FN102" s="232"/>
      <c r="FO102" s="232"/>
      <c r="FP102" s="232"/>
      <c r="FQ102" s="232"/>
      <c r="FR102" s="232"/>
      <c r="FS102" s="232"/>
      <c r="FT102" s="232"/>
      <c r="FU102" s="232"/>
      <c r="FV102" s="232"/>
      <c r="FW102" s="232"/>
      <c r="FX102" s="232"/>
      <c r="FY102" s="232"/>
      <c r="FZ102" s="232"/>
      <c r="GA102" s="232"/>
      <c r="GB102" s="232"/>
      <c r="GC102" s="232"/>
      <c r="GD102" s="232"/>
      <c r="GE102" s="232"/>
      <c r="GF102" s="53"/>
      <c r="GG102" s="53"/>
      <c r="GH102" s="53"/>
      <c r="GI102" s="53"/>
      <c r="GJ102" s="53"/>
      <c r="GK102" s="53"/>
      <c r="GL102" s="53"/>
      <c r="GM102" s="53"/>
    </row>
    <row r="103" spans="1:195" ht="11.25" hidden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</row>
    <row r="104" spans="1:195" ht="12" hidden="1">
      <c r="A104" s="247" t="s">
        <v>157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  <c r="CP104" s="247"/>
      <c r="CQ104" s="247"/>
      <c r="CR104" s="247"/>
      <c r="CS104" s="247"/>
      <c r="CT104" s="247"/>
      <c r="CU104" s="247"/>
      <c r="CV104" s="247"/>
      <c r="CW104" s="247"/>
      <c r="CX104" s="247"/>
      <c r="CY104" s="247"/>
      <c r="CZ104" s="247"/>
      <c r="DA104" s="247"/>
      <c r="DB104" s="247"/>
      <c r="DC104" s="247"/>
      <c r="DD104" s="247"/>
      <c r="DE104" s="247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  <c r="EC104" s="247"/>
      <c r="ED104" s="247"/>
      <c r="EE104" s="247"/>
      <c r="EF104" s="247"/>
      <c r="EG104" s="247"/>
      <c r="EH104" s="247"/>
      <c r="EI104" s="247"/>
      <c r="EJ104" s="247"/>
      <c r="EK104" s="247"/>
      <c r="EL104" s="247"/>
      <c r="EM104" s="247"/>
      <c r="EN104" s="247"/>
      <c r="EO104" s="247"/>
      <c r="EP104" s="247"/>
      <c r="EQ104" s="247"/>
      <c r="ER104" s="247"/>
      <c r="ES104" s="247"/>
      <c r="ET104" s="247"/>
      <c r="EU104" s="247"/>
      <c r="EV104" s="247"/>
      <c r="EW104" s="247"/>
      <c r="EX104" s="247"/>
      <c r="EY104" s="247"/>
      <c r="EZ104" s="247"/>
      <c r="FA104" s="247"/>
      <c r="FB104" s="247"/>
      <c r="FC104" s="247"/>
      <c r="FD104" s="247"/>
      <c r="FE104" s="247"/>
      <c r="FF104" s="247"/>
      <c r="FG104" s="247"/>
      <c r="FH104" s="247"/>
      <c r="FI104" s="247"/>
      <c r="FJ104" s="247"/>
      <c r="FK104" s="247"/>
      <c r="FL104" s="247"/>
      <c r="FM104" s="247"/>
      <c r="FN104" s="247"/>
      <c r="FO104" s="247"/>
      <c r="FP104" s="247"/>
      <c r="FQ104" s="247"/>
      <c r="FR104" s="247"/>
      <c r="FS104" s="247"/>
      <c r="FT104" s="247"/>
      <c r="FU104" s="247"/>
      <c r="FV104" s="247"/>
      <c r="FW104" s="247"/>
      <c r="FX104" s="247"/>
      <c r="FY104" s="247"/>
      <c r="FZ104" s="247"/>
      <c r="GA104" s="247"/>
      <c r="GB104" s="247"/>
      <c r="GC104" s="247"/>
      <c r="GD104" s="247"/>
      <c r="GE104" s="247"/>
      <c r="GF104" s="53"/>
      <c r="GG104" s="53"/>
      <c r="GH104" s="53"/>
      <c r="GI104" s="53"/>
      <c r="GJ104" s="53"/>
      <c r="GK104" s="53"/>
      <c r="GL104" s="53"/>
      <c r="GM104" s="53"/>
    </row>
    <row r="105" spans="188:195" ht="11.25" hidden="1">
      <c r="GF105" s="53"/>
      <c r="GG105" s="53"/>
      <c r="GH105" s="53"/>
      <c r="GI105" s="53"/>
      <c r="GJ105" s="53"/>
      <c r="GK105" s="53"/>
      <c r="GL105" s="53"/>
      <c r="GM105" s="53"/>
    </row>
    <row r="106" spans="1:195" ht="27.75" customHeight="1" hidden="1">
      <c r="A106" s="230" t="s">
        <v>106</v>
      </c>
      <c r="B106" s="230"/>
      <c r="C106" s="230"/>
      <c r="D106" s="230"/>
      <c r="E106" s="230"/>
      <c r="F106" s="235" t="s">
        <v>35</v>
      </c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4"/>
      <c r="ES106" s="235" t="s">
        <v>109</v>
      </c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4"/>
      <c r="GF106" s="53"/>
      <c r="GG106" s="53"/>
      <c r="GH106" s="53"/>
      <c r="GI106" s="53"/>
      <c r="GJ106" s="53"/>
      <c r="GK106" s="53"/>
      <c r="GL106" s="53"/>
      <c r="GM106" s="53"/>
    </row>
    <row r="107" spans="1:195" ht="12.75" customHeight="1" hidden="1">
      <c r="A107" s="230">
        <v>1</v>
      </c>
      <c r="B107" s="230"/>
      <c r="C107" s="230"/>
      <c r="D107" s="230"/>
      <c r="E107" s="230"/>
      <c r="F107" s="258" t="s">
        <v>254</v>
      </c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60"/>
      <c r="ES107" s="240">
        <v>0</v>
      </c>
      <c r="ET107" s="233"/>
      <c r="EU107" s="233"/>
      <c r="EV107" s="233"/>
      <c r="EW107" s="233"/>
      <c r="EX107" s="233"/>
      <c r="EY107" s="233"/>
      <c r="EZ107" s="233"/>
      <c r="FA107" s="233"/>
      <c r="FB107" s="233"/>
      <c r="FC107" s="233"/>
      <c r="FD107" s="233"/>
      <c r="FE107" s="233"/>
      <c r="FF107" s="233"/>
      <c r="FG107" s="233"/>
      <c r="FH107" s="233"/>
      <c r="FI107" s="233"/>
      <c r="FJ107" s="233"/>
      <c r="FK107" s="233"/>
      <c r="FL107" s="233"/>
      <c r="FM107" s="233"/>
      <c r="FN107" s="233"/>
      <c r="FO107" s="233"/>
      <c r="FP107" s="233"/>
      <c r="FQ107" s="233"/>
      <c r="FR107" s="233"/>
      <c r="FS107" s="233"/>
      <c r="FT107" s="233"/>
      <c r="FU107" s="233"/>
      <c r="FV107" s="233"/>
      <c r="FW107" s="233"/>
      <c r="FX107" s="233"/>
      <c r="FY107" s="233"/>
      <c r="FZ107" s="233"/>
      <c r="GA107" s="233"/>
      <c r="GB107" s="233"/>
      <c r="GC107" s="233"/>
      <c r="GD107" s="233"/>
      <c r="GE107" s="234"/>
      <c r="GF107" s="53"/>
      <c r="GG107" s="53"/>
      <c r="GH107" s="53"/>
      <c r="GI107" s="53"/>
      <c r="GJ107" s="53"/>
      <c r="GK107" s="53"/>
      <c r="GL107" s="53"/>
      <c r="GM107" s="53"/>
    </row>
    <row r="108" spans="1:195" ht="11.25" hidden="1">
      <c r="A108" s="230">
        <v>2</v>
      </c>
      <c r="B108" s="230"/>
      <c r="C108" s="230"/>
      <c r="D108" s="230"/>
      <c r="E108" s="230"/>
      <c r="F108" s="235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4"/>
      <c r="ES108" s="235"/>
      <c r="ET108" s="233"/>
      <c r="EU108" s="233"/>
      <c r="EV108" s="233"/>
      <c r="EW108" s="233"/>
      <c r="EX108" s="233"/>
      <c r="EY108" s="233"/>
      <c r="EZ108" s="233"/>
      <c r="FA108" s="233"/>
      <c r="FB108" s="233"/>
      <c r="FC108" s="233"/>
      <c r="FD108" s="233"/>
      <c r="FE108" s="233"/>
      <c r="FF108" s="233"/>
      <c r="FG108" s="233"/>
      <c r="FH108" s="233"/>
      <c r="FI108" s="233"/>
      <c r="FJ108" s="233"/>
      <c r="FK108" s="233"/>
      <c r="FL108" s="233"/>
      <c r="FM108" s="233"/>
      <c r="FN108" s="233"/>
      <c r="FO108" s="233"/>
      <c r="FP108" s="233"/>
      <c r="FQ108" s="233"/>
      <c r="FR108" s="233"/>
      <c r="FS108" s="233"/>
      <c r="FT108" s="233"/>
      <c r="FU108" s="233"/>
      <c r="FV108" s="233"/>
      <c r="FW108" s="233"/>
      <c r="FX108" s="233"/>
      <c r="FY108" s="233"/>
      <c r="FZ108" s="233"/>
      <c r="GA108" s="233"/>
      <c r="GB108" s="233"/>
      <c r="GC108" s="233"/>
      <c r="GD108" s="233"/>
      <c r="GE108" s="234"/>
      <c r="GF108" s="53"/>
      <c r="GG108" s="53"/>
      <c r="GH108" s="53"/>
      <c r="GI108" s="53"/>
      <c r="GJ108" s="53"/>
      <c r="GK108" s="53"/>
      <c r="GL108" s="53"/>
      <c r="GM108" s="53"/>
    </row>
    <row r="109" spans="1:195" ht="11.25" hidden="1">
      <c r="A109" s="258" t="s">
        <v>18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59"/>
      <c r="DZ109" s="259"/>
      <c r="EA109" s="259"/>
      <c r="EB109" s="259"/>
      <c r="EC109" s="259"/>
      <c r="ED109" s="259"/>
      <c r="EE109" s="259"/>
      <c r="EF109" s="259"/>
      <c r="EG109" s="259"/>
      <c r="EH109" s="259"/>
      <c r="EI109" s="259"/>
      <c r="EJ109" s="259"/>
      <c r="EK109" s="259"/>
      <c r="EL109" s="259"/>
      <c r="EM109" s="259"/>
      <c r="EN109" s="259"/>
      <c r="EO109" s="259"/>
      <c r="EP109" s="259"/>
      <c r="EQ109" s="259"/>
      <c r="ER109" s="260"/>
      <c r="ES109" s="240">
        <f>ES107</f>
        <v>0</v>
      </c>
      <c r="ET109" s="233"/>
      <c r="EU109" s="233"/>
      <c r="EV109" s="233"/>
      <c r="EW109" s="233"/>
      <c r="EX109" s="233"/>
      <c r="EY109" s="233"/>
      <c r="EZ109" s="233"/>
      <c r="FA109" s="233"/>
      <c r="FB109" s="233"/>
      <c r="FC109" s="233"/>
      <c r="FD109" s="233"/>
      <c r="FE109" s="233"/>
      <c r="FF109" s="233"/>
      <c r="FG109" s="233"/>
      <c r="FH109" s="233"/>
      <c r="FI109" s="233"/>
      <c r="FJ109" s="233"/>
      <c r="FK109" s="233"/>
      <c r="FL109" s="233"/>
      <c r="FM109" s="233"/>
      <c r="FN109" s="233"/>
      <c r="FO109" s="233"/>
      <c r="FP109" s="233"/>
      <c r="FQ109" s="233"/>
      <c r="FR109" s="233"/>
      <c r="FS109" s="233"/>
      <c r="FT109" s="233"/>
      <c r="FU109" s="233"/>
      <c r="FV109" s="233"/>
      <c r="FW109" s="233"/>
      <c r="FX109" s="233"/>
      <c r="FY109" s="233"/>
      <c r="FZ109" s="233"/>
      <c r="GA109" s="233"/>
      <c r="GB109" s="233"/>
      <c r="GC109" s="233"/>
      <c r="GD109" s="233"/>
      <c r="GE109" s="234"/>
      <c r="GF109" s="53"/>
      <c r="GG109" s="53"/>
      <c r="GH109" s="53"/>
      <c r="GI109" s="53"/>
      <c r="GJ109" s="53"/>
      <c r="GK109" s="53"/>
      <c r="GL109" s="53"/>
      <c r="GM109" s="53"/>
    </row>
    <row r="110" spans="1:195" ht="22.5" customHeight="1" hidden="1">
      <c r="A110" s="231" t="s">
        <v>183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  <c r="DR110" s="232"/>
      <c r="DS110" s="232"/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32"/>
      <c r="EO110" s="232"/>
      <c r="EP110" s="232"/>
      <c r="EQ110" s="232"/>
      <c r="ER110" s="232"/>
      <c r="ES110" s="232"/>
      <c r="ET110" s="232"/>
      <c r="EU110" s="232"/>
      <c r="EV110" s="232"/>
      <c r="EW110" s="232"/>
      <c r="EX110" s="232"/>
      <c r="EY110" s="232"/>
      <c r="EZ110" s="232"/>
      <c r="FA110" s="232"/>
      <c r="FB110" s="232"/>
      <c r="FC110" s="232"/>
      <c r="FD110" s="232"/>
      <c r="FE110" s="232"/>
      <c r="FF110" s="232"/>
      <c r="FG110" s="232"/>
      <c r="FH110" s="232"/>
      <c r="FI110" s="232"/>
      <c r="FJ110" s="232"/>
      <c r="FK110" s="232"/>
      <c r="FL110" s="232"/>
      <c r="FM110" s="232"/>
      <c r="FN110" s="232"/>
      <c r="FO110" s="232"/>
      <c r="FP110" s="232"/>
      <c r="FQ110" s="232"/>
      <c r="FR110" s="232"/>
      <c r="FS110" s="232"/>
      <c r="FT110" s="232"/>
      <c r="FU110" s="232"/>
      <c r="FV110" s="232"/>
      <c r="FW110" s="232"/>
      <c r="FX110" s="232"/>
      <c r="FY110" s="232"/>
      <c r="FZ110" s="232"/>
      <c r="GA110" s="232"/>
      <c r="GB110" s="232"/>
      <c r="GC110" s="232"/>
      <c r="GD110" s="232"/>
      <c r="GE110" s="232"/>
      <c r="GF110" s="53"/>
      <c r="GG110" s="53"/>
      <c r="GH110" s="53"/>
      <c r="GI110" s="53"/>
      <c r="GJ110" s="53"/>
      <c r="GK110" s="53"/>
      <c r="GL110" s="53"/>
      <c r="GM110" s="53"/>
    </row>
    <row r="111" spans="1:195" ht="12.75" hidden="1">
      <c r="A111" s="248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49"/>
      <c r="DE111" s="249"/>
      <c r="DF111" s="249"/>
      <c r="DG111" s="249"/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249"/>
      <c r="DS111" s="249"/>
      <c r="DT111" s="249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49"/>
      <c r="ES111" s="249"/>
      <c r="ET111" s="249"/>
      <c r="EU111" s="249"/>
      <c r="EV111" s="249"/>
      <c r="EW111" s="249"/>
      <c r="EX111" s="249"/>
      <c r="EY111" s="249"/>
      <c r="EZ111" s="249"/>
      <c r="FA111" s="249"/>
      <c r="FB111" s="249"/>
      <c r="FC111" s="249"/>
      <c r="FD111" s="249"/>
      <c r="FE111" s="249"/>
      <c r="FF111" s="249"/>
      <c r="FG111" s="249"/>
      <c r="FH111" s="249"/>
      <c r="FI111" s="249"/>
      <c r="FJ111" s="249"/>
      <c r="FK111" s="249"/>
      <c r="FL111" s="249"/>
      <c r="FM111" s="249"/>
      <c r="FN111" s="249"/>
      <c r="FO111" s="249"/>
      <c r="FP111" s="249"/>
      <c r="FQ111" s="249"/>
      <c r="FR111" s="249"/>
      <c r="FS111" s="249"/>
      <c r="FT111" s="249"/>
      <c r="FU111" s="249"/>
      <c r="FV111" s="249"/>
      <c r="FW111" s="249"/>
      <c r="FX111" s="249"/>
      <c r="FY111" s="249"/>
      <c r="FZ111" s="249"/>
      <c r="GA111" s="249"/>
      <c r="GB111" s="249"/>
      <c r="GC111" s="249"/>
      <c r="GD111" s="249"/>
      <c r="GE111" s="249"/>
      <c r="GF111" s="53"/>
      <c r="GG111" s="53"/>
      <c r="GH111" s="53"/>
      <c r="GI111" s="53"/>
      <c r="GJ111" s="53"/>
      <c r="GK111" s="53"/>
      <c r="GL111" s="53"/>
      <c r="GM111" s="53"/>
    </row>
    <row r="112" spans="1:195" ht="11.25" hidden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</row>
    <row r="113" spans="1:195" ht="11.25" hidden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</row>
    <row r="114" spans="1:195" ht="11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</row>
    <row r="115" spans="1:195" ht="11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</row>
    <row r="116" spans="1:195" ht="11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</row>
    <row r="117" spans="1:195" ht="11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</row>
    <row r="118" spans="1:195" ht="11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</row>
    <row r="119" spans="1:195" ht="11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</row>
    <row r="120" spans="1:195" ht="11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</row>
    <row r="121" spans="1:195" ht="11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</row>
    <row r="122" spans="1:195" ht="11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</row>
    <row r="123" spans="1:195" ht="11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</row>
    <row r="124" spans="1:195" ht="11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</row>
    <row r="125" spans="1:195" ht="11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</row>
    <row r="126" spans="1:195" ht="11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</row>
    <row r="127" spans="1:195" ht="11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</row>
    <row r="128" spans="1:195" ht="11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</row>
    <row r="129" spans="1:195" ht="11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</row>
    <row r="130" spans="1:195" ht="11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</row>
    <row r="131" spans="1:195" ht="11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</row>
    <row r="132" spans="1:195" ht="11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</row>
    <row r="133" spans="1:195" ht="11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</row>
    <row r="134" spans="1:195" ht="11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</row>
    <row r="135" spans="1:195" ht="11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</row>
    <row r="136" spans="1:195" ht="11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</row>
    <row r="137" spans="1:195" ht="11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</row>
    <row r="138" spans="1:195" ht="11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</row>
    <row r="139" spans="1:195" ht="11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</row>
    <row r="140" spans="1:195" ht="11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</row>
    <row r="141" spans="1:195" ht="11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</row>
    <row r="142" spans="1:195" ht="11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</row>
    <row r="143" spans="1:195" ht="11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</row>
    <row r="144" spans="1:195" ht="11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</row>
    <row r="145" spans="1:195" ht="11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</row>
    <row r="146" spans="1:195" ht="11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</row>
    <row r="147" spans="1:195" ht="11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</row>
    <row r="148" spans="1:195" ht="11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</row>
    <row r="149" spans="1:195" ht="11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</row>
    <row r="150" spans="1:195" ht="11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</row>
    <row r="151" spans="1:195" ht="11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</row>
    <row r="152" spans="1:195" ht="11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</row>
    <row r="153" spans="1:195" ht="11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</row>
    <row r="154" spans="1:195" ht="11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</row>
    <row r="155" spans="1:195" ht="11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</row>
    <row r="156" spans="1:195" ht="11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</row>
    <row r="157" spans="1:195" ht="11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</row>
    <row r="158" spans="1:195" ht="11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</row>
    <row r="159" spans="1:195" ht="11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</row>
    <row r="160" spans="1:195" ht="11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</row>
    <row r="161" spans="1:195" ht="11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</row>
    <row r="162" spans="1:195" ht="11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</row>
    <row r="163" spans="1:195" ht="11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</row>
    <row r="164" spans="1:195" ht="11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</row>
    <row r="165" spans="1:195" ht="11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</row>
    <row r="166" spans="1:195" ht="11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</row>
    <row r="167" spans="1:195" ht="11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</row>
    <row r="168" spans="1:195" ht="11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</row>
    <row r="169" spans="1:195" ht="11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</row>
    <row r="170" spans="1:195" ht="11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</row>
    <row r="171" spans="1:195" ht="11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</row>
    <row r="172" spans="1:195" ht="11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</row>
    <row r="173" spans="1:195" ht="11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</row>
    <row r="174" spans="1:195" ht="11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</row>
    <row r="175" spans="1:195" ht="11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</row>
    <row r="176" spans="1:195" ht="11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</row>
    <row r="177" spans="1:195" ht="11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</row>
    <row r="178" spans="1:195" ht="11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</row>
    <row r="179" spans="1:195" ht="11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</row>
    <row r="180" spans="1:195" ht="11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</row>
    <row r="181" spans="1:195" ht="11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</row>
    <row r="182" spans="1:195" ht="11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</row>
    <row r="183" spans="1:195" ht="11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</row>
    <row r="184" spans="1:195" ht="11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</row>
    <row r="185" spans="1:195" ht="11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</row>
    <row r="186" spans="1:195" ht="11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</row>
    <row r="187" spans="1:195" ht="11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</row>
    <row r="188" spans="1:195" ht="11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</row>
    <row r="189" spans="1:195" ht="11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</row>
    <row r="190" spans="1:195" ht="11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</row>
    <row r="191" spans="1:195" ht="11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</row>
    <row r="192" spans="1:195" ht="11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</row>
    <row r="193" spans="1:195" ht="11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</row>
    <row r="194" spans="1:195" ht="11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</row>
    <row r="195" spans="1:195" ht="11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</row>
    <row r="196" spans="1:195" ht="11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</row>
    <row r="197" spans="1:195" ht="11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</row>
    <row r="198" spans="1:195" ht="11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</row>
    <row r="199" spans="1:195" ht="11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</row>
    <row r="200" spans="1:195" ht="11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</row>
    <row r="201" spans="1:195" ht="11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</row>
    <row r="202" spans="1:195" ht="11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</row>
    <row r="203" spans="1:195" ht="11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</row>
    <row r="204" spans="1:195" ht="11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</row>
    <row r="205" spans="1:195" ht="11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</row>
    <row r="206" spans="1:195" ht="11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</row>
    <row r="207" spans="1:195" ht="11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</row>
    <row r="208" spans="1:195" ht="11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</row>
    <row r="209" spans="1:195" ht="11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</row>
    <row r="210" spans="1:195" ht="11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</row>
    <row r="211" spans="1:195" ht="11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</row>
    <row r="212" spans="1:195" ht="11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</row>
    <row r="213" spans="1:195" ht="11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</row>
    <row r="214" spans="1:195" ht="11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</row>
    <row r="215" spans="1:195" ht="11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</row>
    <row r="216" spans="1:195" ht="11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</row>
    <row r="217" spans="1:195" ht="11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</row>
    <row r="218" spans="1:195" ht="11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</row>
    <row r="219" spans="1:195" ht="11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</row>
    <row r="220" spans="1:195" ht="11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</row>
    <row r="221" spans="1:195" ht="11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</row>
    <row r="222" spans="1:195" ht="11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</row>
    <row r="223" spans="1:195" ht="11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</row>
    <row r="224" spans="1:195" ht="11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</row>
    <row r="225" spans="1:195" ht="11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</row>
    <row r="226" spans="1:195" ht="11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</row>
    <row r="227" spans="1:195" ht="11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</row>
    <row r="228" spans="1:195" ht="11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</row>
    <row r="229" spans="1:195" ht="11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</row>
    <row r="230" spans="1:195" ht="11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</row>
    <row r="231" spans="1:195" ht="11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</row>
    <row r="232" spans="1:195" ht="11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</row>
    <row r="233" spans="1:195" ht="11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</row>
    <row r="234" spans="1:195" ht="11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</row>
    <row r="235" spans="1:195" ht="11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</row>
    <row r="236" spans="1:195" ht="11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</row>
    <row r="237" spans="1:195" ht="11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</row>
    <row r="238" spans="1:195" ht="11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</row>
    <row r="239" spans="1:195" ht="11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</row>
    <row r="240" spans="1:195" ht="11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</row>
    <row r="241" spans="1:195" ht="11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</row>
    <row r="242" spans="1:195" ht="11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</row>
    <row r="243" spans="1:195" ht="11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</row>
    <row r="244" spans="1:195" ht="11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</row>
    <row r="245" spans="1:195" ht="11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</row>
    <row r="246" spans="1:195" ht="11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</row>
    <row r="247" spans="1:195" ht="11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</row>
    <row r="248" spans="1:195" ht="11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</row>
    <row r="249" spans="1:195" ht="11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</row>
    <row r="250" spans="1:195" ht="11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</row>
    <row r="251" spans="1:195" ht="11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</row>
    <row r="252" spans="1:195" ht="11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</row>
    <row r="253" spans="1:195" ht="11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</row>
    <row r="254" spans="1:195" ht="11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</row>
    <row r="255" spans="1:195" ht="11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</row>
    <row r="256" spans="1:195" ht="11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</row>
    <row r="257" spans="1:195" ht="11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</row>
    <row r="258" spans="1:195" ht="11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</row>
    <row r="259" spans="1:195" ht="11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</row>
    <row r="260" spans="1:195" ht="11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</row>
    <row r="261" spans="1:195" ht="11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</row>
    <row r="262" spans="1:195" ht="11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</row>
    <row r="263" spans="1:195" ht="11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</row>
    <row r="264" spans="1:195" ht="11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</row>
    <row r="265" spans="1:195" ht="11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</row>
    <row r="266" spans="1:195" ht="11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</row>
    <row r="267" spans="1:195" ht="11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</row>
    <row r="268" spans="1:195" ht="11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</row>
    <row r="269" spans="1:195" ht="11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</row>
    <row r="270" spans="1:195" ht="11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</row>
    <row r="271" spans="1:195" ht="11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</row>
    <row r="272" spans="1:195" ht="11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</row>
    <row r="273" spans="1:195" ht="11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</row>
    <row r="274" spans="1:195" ht="11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</row>
    <row r="275" spans="1:195" ht="11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</row>
    <row r="276" spans="1:195" ht="11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</row>
    <row r="277" spans="1:195" ht="11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</row>
    <row r="278" spans="1:195" ht="11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</row>
    <row r="279" spans="1:195" ht="11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</row>
    <row r="280" spans="1:195" ht="11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</row>
    <row r="281" spans="1:195" ht="11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</row>
    <row r="282" spans="1:195" ht="11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</row>
    <row r="283" spans="1:195" ht="11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</row>
    <row r="284" spans="1:195" ht="11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</row>
    <row r="285" spans="1:195" ht="11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</row>
    <row r="286" spans="1:195" ht="11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</row>
    <row r="287" spans="1:195" ht="11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</row>
    <row r="288" spans="1:195" ht="11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3"/>
      <c r="FU288" s="53"/>
      <c r="FV288" s="53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</row>
    <row r="289" spans="1:195" ht="11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</row>
    <row r="290" spans="1:195" ht="11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</row>
    <row r="291" spans="1:195" ht="11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</row>
    <row r="292" spans="1:195" ht="11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</row>
    <row r="293" spans="1:195" ht="11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</row>
    <row r="294" spans="1:195" ht="11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</row>
    <row r="295" spans="1:195" ht="11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</row>
    <row r="296" spans="1:195" ht="11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</row>
    <row r="297" spans="1:195" ht="11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</row>
    <row r="298" spans="1:195" ht="11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</row>
    <row r="299" spans="1:195" ht="11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</row>
    <row r="300" spans="1:195" ht="11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53"/>
      <c r="FI300" s="53"/>
      <c r="FJ300" s="53"/>
      <c r="FK300" s="53"/>
      <c r="FL300" s="53"/>
      <c r="FM300" s="53"/>
      <c r="FN300" s="53"/>
      <c r="FO300" s="53"/>
      <c r="FP300" s="53"/>
      <c r="FQ300" s="53"/>
      <c r="FR300" s="53"/>
      <c r="FS300" s="53"/>
      <c r="FT300" s="53"/>
      <c r="FU300" s="53"/>
      <c r="FV300" s="53"/>
      <c r="FW300" s="53"/>
      <c r="FX300" s="53"/>
      <c r="FY300" s="53"/>
      <c r="FZ300" s="53"/>
      <c r="GA300" s="53"/>
      <c r="GB300" s="53"/>
      <c r="GC300" s="53"/>
      <c r="GD300" s="53"/>
      <c r="GE300" s="53"/>
      <c r="GF300" s="53"/>
      <c r="GG300" s="53"/>
      <c r="GH300" s="53"/>
      <c r="GI300" s="53"/>
      <c r="GJ300" s="53"/>
      <c r="GK300" s="53"/>
      <c r="GL300" s="53"/>
      <c r="GM300" s="53"/>
    </row>
    <row r="301" spans="1:195" ht="11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  <c r="GB301" s="53"/>
      <c r="GC301" s="53"/>
      <c r="GD301" s="53"/>
      <c r="GE301" s="53"/>
      <c r="GF301" s="53"/>
      <c r="GG301" s="53"/>
      <c r="GH301" s="53"/>
      <c r="GI301" s="53"/>
      <c r="GJ301" s="53"/>
      <c r="GK301" s="53"/>
      <c r="GL301" s="53"/>
      <c r="GM301" s="53"/>
    </row>
    <row r="302" spans="1:195" ht="11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</row>
    <row r="303" spans="1:195" ht="11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</row>
    <row r="304" spans="1:195" ht="11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</row>
    <row r="305" spans="1:195" ht="11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</row>
    <row r="306" spans="1:195" ht="11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</row>
    <row r="307" spans="1:195" ht="11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</row>
    <row r="308" spans="1:195" ht="11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</row>
    <row r="309" spans="1:195" ht="11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</row>
    <row r="310" spans="1:195" ht="11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</row>
    <row r="311" spans="1:195" ht="11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</row>
    <row r="312" spans="1:195" ht="11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</row>
    <row r="313" spans="1:195" ht="11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</row>
    <row r="314" spans="1:195" ht="11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</row>
    <row r="315" spans="1:195" ht="11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</row>
    <row r="316" spans="1:195" ht="11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  <c r="FF316" s="53"/>
      <c r="FG316" s="53"/>
      <c r="FH316" s="53"/>
      <c r="FI316" s="53"/>
      <c r="FJ316" s="53"/>
      <c r="FK316" s="53"/>
      <c r="FL316" s="53"/>
      <c r="FM316" s="53"/>
      <c r="FN316" s="53"/>
      <c r="FO316" s="53"/>
      <c r="FP316" s="53"/>
      <c r="FQ316" s="53"/>
      <c r="FR316" s="53"/>
      <c r="FS316" s="53"/>
      <c r="FT316" s="53"/>
      <c r="FU316" s="53"/>
      <c r="FV316" s="53"/>
      <c r="FW316" s="53"/>
      <c r="FX316" s="53"/>
      <c r="FY316" s="53"/>
      <c r="FZ316" s="53"/>
      <c r="GA316" s="53"/>
      <c r="GB316" s="53"/>
      <c r="GC316" s="53"/>
      <c r="GD316" s="53"/>
      <c r="GE316" s="53"/>
      <c r="GF316" s="53"/>
      <c r="GG316" s="53"/>
      <c r="GH316" s="53"/>
      <c r="GI316" s="53"/>
      <c r="GJ316" s="53"/>
      <c r="GK316" s="53"/>
      <c r="GL316" s="53"/>
      <c r="GM316" s="53"/>
    </row>
    <row r="317" spans="1:195" ht="11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  <c r="GB317" s="53"/>
      <c r="GC317" s="53"/>
      <c r="GD317" s="53"/>
      <c r="GE317" s="53"/>
      <c r="GF317" s="53"/>
      <c r="GG317" s="53"/>
      <c r="GH317" s="53"/>
      <c r="GI317" s="53"/>
      <c r="GJ317" s="53"/>
      <c r="GK317" s="53"/>
      <c r="GL317" s="53"/>
      <c r="GM317" s="53"/>
    </row>
    <row r="318" spans="1:195" ht="11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  <c r="GB318" s="53"/>
      <c r="GC318" s="53"/>
      <c r="GD318" s="53"/>
      <c r="GE318" s="53"/>
      <c r="GF318" s="53"/>
      <c r="GG318" s="53"/>
      <c r="GH318" s="53"/>
      <c r="GI318" s="53"/>
      <c r="GJ318" s="53"/>
      <c r="GK318" s="53"/>
      <c r="GL318" s="53"/>
      <c r="GM318" s="53"/>
    </row>
    <row r="319" spans="1:195" ht="11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53"/>
      <c r="FI319" s="53"/>
      <c r="FJ319" s="53"/>
      <c r="FK319" s="53"/>
      <c r="FL319" s="53"/>
      <c r="FM319" s="53"/>
      <c r="FN319" s="53"/>
      <c r="FO319" s="53"/>
      <c r="FP319" s="53"/>
      <c r="FQ319" s="53"/>
      <c r="FR319" s="53"/>
      <c r="FS319" s="53"/>
      <c r="FT319" s="53"/>
      <c r="FU319" s="53"/>
      <c r="FV319" s="53"/>
      <c r="FW319" s="53"/>
      <c r="FX319" s="53"/>
      <c r="FY319" s="53"/>
      <c r="FZ319" s="53"/>
      <c r="GA319" s="53"/>
      <c r="GB319" s="53"/>
      <c r="GC319" s="53"/>
      <c r="GD319" s="53"/>
      <c r="GE319" s="53"/>
      <c r="GF319" s="53"/>
      <c r="GG319" s="53"/>
      <c r="GH319" s="53"/>
      <c r="GI319" s="53"/>
      <c r="GJ319" s="53"/>
      <c r="GK319" s="53"/>
      <c r="GL319" s="53"/>
      <c r="GM319" s="53"/>
    </row>
    <row r="320" spans="1:195" ht="11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  <c r="DG320" s="53"/>
      <c r="DH320" s="53"/>
      <c r="DI320" s="53"/>
      <c r="DJ320" s="53"/>
      <c r="DK320" s="53"/>
      <c r="DL320" s="53"/>
      <c r="DM320" s="53"/>
      <c r="DN320" s="53"/>
      <c r="DO320" s="53"/>
      <c r="DP320" s="53"/>
      <c r="DQ320" s="53"/>
      <c r="DR320" s="53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/>
      <c r="EC320" s="53"/>
      <c r="ED320" s="53"/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  <c r="ET320" s="53"/>
      <c r="EU320" s="53"/>
      <c r="EV320" s="53"/>
      <c r="EW320" s="53"/>
      <c r="EX320" s="53"/>
      <c r="EY320" s="53"/>
      <c r="EZ320" s="53"/>
      <c r="FA320" s="53"/>
      <c r="FB320" s="53"/>
      <c r="FC320" s="53"/>
      <c r="FD320" s="53"/>
      <c r="FE320" s="53"/>
      <c r="FF320" s="53"/>
      <c r="FG320" s="53"/>
      <c r="FH320" s="53"/>
      <c r="FI320" s="53"/>
      <c r="FJ320" s="53"/>
      <c r="FK320" s="53"/>
      <c r="FL320" s="53"/>
      <c r="FM320" s="53"/>
      <c r="FN320" s="53"/>
      <c r="FO320" s="53"/>
      <c r="FP320" s="53"/>
      <c r="FQ320" s="53"/>
      <c r="FR320" s="53"/>
      <c r="FS320" s="53"/>
      <c r="FT320" s="53"/>
      <c r="FU320" s="53"/>
      <c r="FV320" s="53"/>
      <c r="FW320" s="53"/>
      <c r="FX320" s="53"/>
      <c r="FY320" s="53"/>
      <c r="FZ320" s="53"/>
      <c r="GA320" s="53"/>
      <c r="GB320" s="53"/>
      <c r="GC320" s="53"/>
      <c r="GD320" s="53"/>
      <c r="GE320" s="53"/>
      <c r="GF320" s="53"/>
      <c r="GG320" s="53"/>
      <c r="GH320" s="53"/>
      <c r="GI320" s="53"/>
      <c r="GJ320" s="53"/>
      <c r="GK320" s="53"/>
      <c r="GL320" s="53"/>
      <c r="GM320" s="53"/>
    </row>
    <row r="321" spans="1:195" ht="11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  <c r="DG321" s="53"/>
      <c r="DH321" s="53"/>
      <c r="DI321" s="53"/>
      <c r="DJ321" s="53"/>
      <c r="DK321" s="53"/>
      <c r="DL321" s="53"/>
      <c r="DM321" s="53"/>
      <c r="DN321" s="53"/>
      <c r="DO321" s="53"/>
      <c r="DP321" s="53"/>
      <c r="DQ321" s="53"/>
      <c r="DR321" s="53"/>
      <c r="DS321" s="53"/>
      <c r="DT321" s="53"/>
      <c r="DU321" s="53"/>
      <c r="DV321" s="53"/>
      <c r="DW321" s="53"/>
      <c r="DX321" s="53"/>
      <c r="DY321" s="53"/>
      <c r="DZ321" s="53"/>
      <c r="EA321" s="53"/>
      <c r="EB321" s="53"/>
      <c r="EC321" s="53"/>
      <c r="ED321" s="53"/>
      <c r="EE321" s="53"/>
      <c r="EF321" s="53"/>
      <c r="EG321" s="53"/>
      <c r="EH321" s="53"/>
      <c r="EI321" s="53"/>
      <c r="EJ321" s="53"/>
      <c r="EK321" s="53"/>
      <c r="EL321" s="53"/>
      <c r="EM321" s="53"/>
      <c r="EN321" s="53"/>
      <c r="EO321" s="53"/>
      <c r="EP321" s="53"/>
      <c r="EQ321" s="53"/>
      <c r="ER321" s="53"/>
      <c r="ES321" s="53"/>
      <c r="ET321" s="53"/>
      <c r="EU321" s="53"/>
      <c r="EV321" s="53"/>
      <c r="EW321" s="53"/>
      <c r="EX321" s="53"/>
      <c r="EY321" s="53"/>
      <c r="EZ321" s="53"/>
      <c r="FA321" s="53"/>
      <c r="FB321" s="53"/>
      <c r="FC321" s="53"/>
      <c r="FD321" s="53"/>
      <c r="FE321" s="53"/>
      <c r="FF321" s="53"/>
      <c r="FG321" s="53"/>
      <c r="FH321" s="53"/>
      <c r="FI321" s="53"/>
      <c r="FJ321" s="53"/>
      <c r="FK321" s="53"/>
      <c r="FL321" s="53"/>
      <c r="FM321" s="53"/>
      <c r="FN321" s="53"/>
      <c r="FO321" s="53"/>
      <c r="FP321" s="53"/>
      <c r="FQ321" s="53"/>
      <c r="FR321" s="53"/>
      <c r="FS321" s="53"/>
      <c r="FT321" s="53"/>
      <c r="FU321" s="53"/>
      <c r="FV321" s="53"/>
      <c r="FW321" s="53"/>
      <c r="FX321" s="53"/>
      <c r="FY321" s="53"/>
      <c r="FZ321" s="53"/>
      <c r="GA321" s="53"/>
      <c r="GB321" s="53"/>
      <c r="GC321" s="53"/>
      <c r="GD321" s="53"/>
      <c r="GE321" s="53"/>
      <c r="GF321" s="53"/>
      <c r="GG321" s="53"/>
      <c r="GH321" s="53"/>
      <c r="GI321" s="53"/>
      <c r="GJ321" s="53"/>
      <c r="GK321" s="53"/>
      <c r="GL321" s="53"/>
      <c r="GM321" s="53"/>
    </row>
    <row r="322" spans="1:195" ht="11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  <c r="EK322" s="53"/>
      <c r="EL322" s="53"/>
      <c r="EM322" s="53"/>
      <c r="EN322" s="53"/>
      <c r="EO322" s="53"/>
      <c r="EP322" s="53"/>
      <c r="EQ322" s="53"/>
      <c r="ER322" s="53"/>
      <c r="ES322" s="53"/>
      <c r="ET322" s="53"/>
      <c r="EU322" s="53"/>
      <c r="EV322" s="53"/>
      <c r="EW322" s="53"/>
      <c r="EX322" s="53"/>
      <c r="EY322" s="53"/>
      <c r="EZ322" s="53"/>
      <c r="FA322" s="53"/>
      <c r="FB322" s="53"/>
      <c r="FC322" s="53"/>
      <c r="FD322" s="53"/>
      <c r="FE322" s="53"/>
      <c r="FF322" s="53"/>
      <c r="FG322" s="53"/>
      <c r="FH322" s="53"/>
      <c r="FI322" s="53"/>
      <c r="FJ322" s="53"/>
      <c r="FK322" s="53"/>
      <c r="FL322" s="53"/>
      <c r="FM322" s="53"/>
      <c r="FN322" s="53"/>
      <c r="FO322" s="53"/>
      <c r="FP322" s="53"/>
      <c r="FQ322" s="53"/>
      <c r="FR322" s="53"/>
      <c r="FS322" s="53"/>
      <c r="FT322" s="53"/>
      <c r="FU322" s="53"/>
      <c r="FV322" s="53"/>
      <c r="FW322" s="53"/>
      <c r="FX322" s="53"/>
      <c r="FY322" s="53"/>
      <c r="FZ322" s="53"/>
      <c r="GA322" s="53"/>
      <c r="GB322" s="53"/>
      <c r="GC322" s="53"/>
      <c r="GD322" s="53"/>
      <c r="GE322" s="53"/>
      <c r="GF322" s="53"/>
      <c r="GG322" s="53"/>
      <c r="GH322" s="53"/>
      <c r="GI322" s="53"/>
      <c r="GJ322" s="53"/>
      <c r="GK322" s="53"/>
      <c r="GL322" s="53"/>
      <c r="GM322" s="53"/>
    </row>
    <row r="323" spans="1:195" ht="11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  <c r="GB323" s="53"/>
      <c r="GC323" s="53"/>
      <c r="GD323" s="53"/>
      <c r="GE323" s="53"/>
      <c r="GF323" s="53"/>
      <c r="GG323" s="53"/>
      <c r="GH323" s="53"/>
      <c r="GI323" s="53"/>
      <c r="GJ323" s="53"/>
      <c r="GK323" s="53"/>
      <c r="GL323" s="53"/>
      <c r="GM323" s="53"/>
    </row>
    <row r="324" spans="1:195" ht="11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  <c r="GB324" s="53"/>
      <c r="GC324" s="53"/>
      <c r="GD324" s="53"/>
      <c r="GE324" s="53"/>
      <c r="GF324" s="53"/>
      <c r="GG324" s="53"/>
      <c r="GH324" s="53"/>
      <c r="GI324" s="53"/>
      <c r="GJ324" s="53"/>
      <c r="GK324" s="53"/>
      <c r="GL324" s="53"/>
      <c r="GM324" s="53"/>
    </row>
    <row r="325" spans="1:195" ht="11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  <c r="FF325" s="53"/>
      <c r="FG325" s="53"/>
      <c r="FH325" s="53"/>
      <c r="FI325" s="53"/>
      <c r="FJ325" s="53"/>
      <c r="FK325" s="53"/>
      <c r="FL325" s="53"/>
      <c r="FM325" s="53"/>
      <c r="FN325" s="53"/>
      <c r="FO325" s="53"/>
      <c r="FP325" s="53"/>
      <c r="FQ325" s="53"/>
      <c r="FR325" s="53"/>
      <c r="FS325" s="53"/>
      <c r="FT325" s="53"/>
      <c r="FU325" s="53"/>
      <c r="FV325" s="53"/>
      <c r="FW325" s="53"/>
      <c r="FX325" s="53"/>
      <c r="FY325" s="53"/>
      <c r="FZ325" s="53"/>
      <c r="GA325" s="53"/>
      <c r="GB325" s="53"/>
      <c r="GC325" s="53"/>
      <c r="GD325" s="53"/>
      <c r="GE325" s="53"/>
      <c r="GF325" s="53"/>
      <c r="GG325" s="53"/>
      <c r="GH325" s="53"/>
      <c r="GI325" s="53"/>
      <c r="GJ325" s="53"/>
      <c r="GK325" s="53"/>
      <c r="GL325" s="53"/>
      <c r="GM325" s="53"/>
    </row>
    <row r="326" spans="1:195" ht="11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  <c r="FF326" s="53"/>
      <c r="FG326" s="53"/>
      <c r="FH326" s="53"/>
      <c r="FI326" s="53"/>
      <c r="FJ326" s="53"/>
      <c r="FK326" s="53"/>
      <c r="FL326" s="53"/>
      <c r="FM326" s="53"/>
      <c r="FN326" s="53"/>
      <c r="FO326" s="53"/>
      <c r="FP326" s="53"/>
      <c r="FQ326" s="53"/>
      <c r="FR326" s="53"/>
      <c r="FS326" s="53"/>
      <c r="FT326" s="53"/>
      <c r="FU326" s="53"/>
      <c r="FV326" s="53"/>
      <c r="FW326" s="53"/>
      <c r="FX326" s="53"/>
      <c r="FY326" s="53"/>
      <c r="FZ326" s="53"/>
      <c r="GA326" s="53"/>
      <c r="GB326" s="53"/>
      <c r="GC326" s="53"/>
      <c r="GD326" s="53"/>
      <c r="GE326" s="53"/>
      <c r="GF326" s="53"/>
      <c r="GG326" s="53"/>
      <c r="GH326" s="53"/>
      <c r="GI326" s="53"/>
      <c r="GJ326" s="53"/>
      <c r="GK326" s="53"/>
      <c r="GL326" s="53"/>
      <c r="GM326" s="53"/>
    </row>
    <row r="327" spans="1:195" ht="11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  <c r="FF327" s="53"/>
      <c r="FG327" s="53"/>
      <c r="FH327" s="53"/>
      <c r="FI327" s="53"/>
      <c r="FJ327" s="53"/>
      <c r="FK327" s="53"/>
      <c r="FL327" s="53"/>
      <c r="FM327" s="53"/>
      <c r="FN327" s="53"/>
      <c r="FO327" s="53"/>
      <c r="FP327" s="53"/>
      <c r="FQ327" s="53"/>
      <c r="FR327" s="53"/>
      <c r="FS327" s="53"/>
      <c r="FT327" s="53"/>
      <c r="FU327" s="53"/>
      <c r="FV327" s="53"/>
      <c r="FW327" s="53"/>
      <c r="FX327" s="53"/>
      <c r="FY327" s="53"/>
      <c r="FZ327" s="53"/>
      <c r="GA327" s="53"/>
      <c r="GB327" s="53"/>
      <c r="GC327" s="53"/>
      <c r="GD327" s="53"/>
      <c r="GE327" s="53"/>
      <c r="GF327" s="53"/>
      <c r="GG327" s="53"/>
      <c r="GH327" s="53"/>
      <c r="GI327" s="53"/>
      <c r="GJ327" s="53"/>
      <c r="GK327" s="53"/>
      <c r="GL327" s="53"/>
      <c r="GM327" s="53"/>
    </row>
    <row r="328" spans="1:195" ht="11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</row>
    <row r="329" spans="1:195" ht="11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  <c r="GB329" s="53"/>
      <c r="GC329" s="53"/>
      <c r="GD329" s="53"/>
      <c r="GE329" s="53"/>
      <c r="GF329" s="53"/>
      <c r="GG329" s="53"/>
      <c r="GH329" s="53"/>
      <c r="GI329" s="53"/>
      <c r="GJ329" s="53"/>
      <c r="GK329" s="53"/>
      <c r="GL329" s="53"/>
      <c r="GM329" s="53"/>
    </row>
    <row r="330" spans="1:195" ht="11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</row>
    <row r="331" spans="1:195" ht="11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</row>
    <row r="332" spans="1:195" ht="11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</row>
    <row r="333" spans="1:195" ht="11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</row>
    <row r="334" spans="1:195" ht="11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  <c r="GB334" s="53"/>
      <c r="GC334" s="53"/>
      <c r="GD334" s="53"/>
      <c r="GE334" s="53"/>
      <c r="GF334" s="53"/>
      <c r="GG334" s="53"/>
      <c r="GH334" s="53"/>
      <c r="GI334" s="53"/>
      <c r="GJ334" s="53"/>
      <c r="GK334" s="53"/>
      <c r="GL334" s="53"/>
      <c r="GM334" s="53"/>
    </row>
    <row r="335" spans="1:195" ht="11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  <c r="DL335" s="53"/>
      <c r="DM335" s="53"/>
      <c r="DN335" s="53"/>
      <c r="DO335" s="53"/>
      <c r="DP335" s="53"/>
      <c r="DQ335" s="53"/>
      <c r="DR335" s="53"/>
      <c r="DS335" s="53"/>
      <c r="DT335" s="53"/>
      <c r="DU335" s="53"/>
      <c r="DV335" s="53"/>
      <c r="DW335" s="53"/>
      <c r="DX335" s="53"/>
      <c r="DY335" s="53"/>
      <c r="DZ335" s="53"/>
      <c r="EA335" s="53"/>
      <c r="EB335" s="53"/>
      <c r="EC335" s="53"/>
      <c r="ED335" s="53"/>
      <c r="EE335" s="53"/>
      <c r="EF335" s="53"/>
      <c r="EG335" s="53"/>
      <c r="EH335" s="53"/>
      <c r="EI335" s="53"/>
      <c r="EJ335" s="53"/>
      <c r="EK335" s="53"/>
      <c r="EL335" s="53"/>
      <c r="EM335" s="53"/>
      <c r="EN335" s="53"/>
      <c r="EO335" s="53"/>
      <c r="EP335" s="53"/>
      <c r="EQ335" s="53"/>
      <c r="ER335" s="53"/>
      <c r="ES335" s="53"/>
      <c r="ET335" s="53"/>
      <c r="EU335" s="53"/>
      <c r="EV335" s="53"/>
      <c r="EW335" s="53"/>
      <c r="EX335" s="53"/>
      <c r="EY335" s="53"/>
      <c r="EZ335" s="53"/>
      <c r="FA335" s="53"/>
      <c r="FB335" s="53"/>
      <c r="FC335" s="53"/>
      <c r="FD335" s="53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  <c r="GB335" s="53"/>
      <c r="GC335" s="53"/>
      <c r="GD335" s="53"/>
      <c r="GE335" s="53"/>
      <c r="GF335" s="53"/>
      <c r="GG335" s="53"/>
      <c r="GH335" s="53"/>
      <c r="GI335" s="53"/>
      <c r="GJ335" s="53"/>
      <c r="GK335" s="53"/>
      <c r="GL335" s="53"/>
      <c r="GM335" s="53"/>
    </row>
    <row r="336" spans="1:195" ht="11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  <c r="DL336" s="53"/>
      <c r="DM336" s="53"/>
      <c r="DN336" s="53"/>
      <c r="DO336" s="53"/>
      <c r="DP336" s="53"/>
      <c r="DQ336" s="53"/>
      <c r="DR336" s="53"/>
      <c r="DS336" s="53"/>
      <c r="DT336" s="53"/>
      <c r="DU336" s="53"/>
      <c r="DV336" s="53"/>
      <c r="DW336" s="53"/>
      <c r="DX336" s="53"/>
      <c r="DY336" s="53"/>
      <c r="DZ336" s="53"/>
      <c r="EA336" s="53"/>
      <c r="EB336" s="53"/>
      <c r="EC336" s="53"/>
      <c r="ED336" s="53"/>
      <c r="EE336" s="53"/>
      <c r="EF336" s="53"/>
      <c r="EG336" s="53"/>
      <c r="EH336" s="53"/>
      <c r="EI336" s="53"/>
      <c r="EJ336" s="53"/>
      <c r="EK336" s="53"/>
      <c r="EL336" s="53"/>
      <c r="EM336" s="53"/>
      <c r="EN336" s="53"/>
      <c r="EO336" s="53"/>
      <c r="EP336" s="53"/>
      <c r="EQ336" s="53"/>
      <c r="ER336" s="53"/>
      <c r="ES336" s="53"/>
      <c r="ET336" s="53"/>
      <c r="EU336" s="53"/>
      <c r="EV336" s="53"/>
      <c r="EW336" s="53"/>
      <c r="EX336" s="53"/>
      <c r="EY336" s="53"/>
      <c r="EZ336" s="53"/>
      <c r="FA336" s="53"/>
      <c r="FB336" s="53"/>
      <c r="FC336" s="53"/>
      <c r="FD336" s="53"/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  <c r="GB336" s="53"/>
      <c r="GC336" s="53"/>
      <c r="GD336" s="53"/>
      <c r="GE336" s="53"/>
      <c r="GF336" s="53"/>
      <c r="GG336" s="53"/>
      <c r="GH336" s="53"/>
      <c r="GI336" s="53"/>
      <c r="GJ336" s="53"/>
      <c r="GK336" s="53"/>
      <c r="GL336" s="53"/>
      <c r="GM336" s="53"/>
    </row>
    <row r="337" spans="1:195" ht="11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  <c r="DL337" s="53"/>
      <c r="DM337" s="53"/>
      <c r="DN337" s="53"/>
      <c r="DO337" s="53"/>
      <c r="DP337" s="53"/>
      <c r="DQ337" s="53"/>
      <c r="DR337" s="53"/>
      <c r="DS337" s="53"/>
      <c r="DT337" s="53"/>
      <c r="DU337" s="53"/>
      <c r="DV337" s="53"/>
      <c r="DW337" s="53"/>
      <c r="DX337" s="53"/>
      <c r="DY337" s="53"/>
      <c r="DZ337" s="53"/>
      <c r="EA337" s="53"/>
      <c r="EB337" s="53"/>
      <c r="EC337" s="53"/>
      <c r="ED337" s="53"/>
      <c r="EE337" s="53"/>
      <c r="EF337" s="53"/>
      <c r="EG337" s="53"/>
      <c r="EH337" s="53"/>
      <c r="EI337" s="53"/>
      <c r="EJ337" s="53"/>
      <c r="EK337" s="53"/>
      <c r="EL337" s="53"/>
      <c r="EM337" s="53"/>
      <c r="EN337" s="53"/>
      <c r="EO337" s="53"/>
      <c r="EP337" s="53"/>
      <c r="EQ337" s="53"/>
      <c r="ER337" s="53"/>
      <c r="ES337" s="53"/>
      <c r="ET337" s="53"/>
      <c r="EU337" s="53"/>
      <c r="EV337" s="53"/>
      <c r="EW337" s="53"/>
      <c r="EX337" s="53"/>
      <c r="EY337" s="53"/>
      <c r="EZ337" s="53"/>
      <c r="FA337" s="53"/>
      <c r="FB337" s="53"/>
      <c r="FC337" s="53"/>
      <c r="FD337" s="53"/>
      <c r="FE337" s="53"/>
      <c r="FF337" s="53"/>
      <c r="FG337" s="53"/>
      <c r="FH337" s="53"/>
      <c r="FI337" s="53"/>
      <c r="FJ337" s="53"/>
      <c r="FK337" s="53"/>
      <c r="FL337" s="53"/>
      <c r="FM337" s="53"/>
      <c r="FN337" s="53"/>
      <c r="FO337" s="53"/>
      <c r="FP337" s="53"/>
      <c r="FQ337" s="53"/>
      <c r="FR337" s="53"/>
      <c r="FS337" s="53"/>
      <c r="FT337" s="53"/>
      <c r="FU337" s="53"/>
      <c r="FV337" s="53"/>
      <c r="FW337" s="53"/>
      <c r="FX337" s="53"/>
      <c r="FY337" s="53"/>
      <c r="FZ337" s="53"/>
      <c r="GA337" s="53"/>
      <c r="GB337" s="53"/>
      <c r="GC337" s="53"/>
      <c r="GD337" s="53"/>
      <c r="GE337" s="53"/>
      <c r="GF337" s="53"/>
      <c r="GG337" s="53"/>
      <c r="GH337" s="53"/>
      <c r="GI337" s="53"/>
      <c r="GJ337" s="53"/>
      <c r="GK337" s="53"/>
      <c r="GL337" s="53"/>
      <c r="GM337" s="53"/>
    </row>
    <row r="338" spans="1:195" ht="11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  <c r="DL338" s="53"/>
      <c r="DM338" s="53"/>
      <c r="DN338" s="53"/>
      <c r="DO338" s="53"/>
      <c r="DP338" s="53"/>
      <c r="DQ338" s="53"/>
      <c r="DR338" s="53"/>
      <c r="DS338" s="53"/>
      <c r="DT338" s="53"/>
      <c r="DU338" s="53"/>
      <c r="DV338" s="53"/>
      <c r="DW338" s="53"/>
      <c r="DX338" s="53"/>
      <c r="DY338" s="53"/>
      <c r="DZ338" s="53"/>
      <c r="EA338" s="53"/>
      <c r="EB338" s="53"/>
      <c r="EC338" s="53"/>
      <c r="ED338" s="53"/>
      <c r="EE338" s="53"/>
      <c r="EF338" s="53"/>
      <c r="EG338" s="53"/>
      <c r="EH338" s="53"/>
      <c r="EI338" s="53"/>
      <c r="EJ338" s="53"/>
      <c r="EK338" s="53"/>
      <c r="EL338" s="53"/>
      <c r="EM338" s="53"/>
      <c r="EN338" s="53"/>
      <c r="EO338" s="53"/>
      <c r="EP338" s="53"/>
      <c r="EQ338" s="53"/>
      <c r="ER338" s="53"/>
      <c r="ES338" s="53"/>
      <c r="ET338" s="53"/>
      <c r="EU338" s="53"/>
      <c r="EV338" s="53"/>
      <c r="EW338" s="53"/>
      <c r="EX338" s="53"/>
      <c r="EY338" s="53"/>
      <c r="EZ338" s="53"/>
      <c r="FA338" s="53"/>
      <c r="FB338" s="53"/>
      <c r="FC338" s="53"/>
      <c r="FD338" s="53"/>
      <c r="FE338" s="53"/>
      <c r="FF338" s="53"/>
      <c r="FG338" s="53"/>
      <c r="FH338" s="53"/>
      <c r="FI338" s="53"/>
      <c r="FJ338" s="53"/>
      <c r="FK338" s="53"/>
      <c r="FL338" s="53"/>
      <c r="FM338" s="53"/>
      <c r="FN338" s="53"/>
      <c r="FO338" s="53"/>
      <c r="FP338" s="53"/>
      <c r="FQ338" s="53"/>
      <c r="FR338" s="53"/>
      <c r="FS338" s="53"/>
      <c r="FT338" s="53"/>
      <c r="FU338" s="53"/>
      <c r="FV338" s="53"/>
      <c r="FW338" s="53"/>
      <c r="FX338" s="53"/>
      <c r="FY338" s="53"/>
      <c r="FZ338" s="53"/>
      <c r="GA338" s="53"/>
      <c r="GB338" s="53"/>
      <c r="GC338" s="53"/>
      <c r="GD338" s="53"/>
      <c r="GE338" s="53"/>
      <c r="GF338" s="53"/>
      <c r="GG338" s="53"/>
      <c r="GH338" s="53"/>
      <c r="GI338" s="53"/>
      <c r="GJ338" s="53"/>
      <c r="GK338" s="53"/>
      <c r="GL338" s="53"/>
      <c r="GM338" s="53"/>
    </row>
    <row r="339" spans="1:195" ht="11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  <c r="DG339" s="53"/>
      <c r="DH339" s="53"/>
      <c r="DI339" s="53"/>
      <c r="DJ339" s="53"/>
      <c r="DK339" s="53"/>
      <c r="DL339" s="53"/>
      <c r="DM339" s="53"/>
      <c r="DN339" s="53"/>
      <c r="DO339" s="53"/>
      <c r="DP339" s="53"/>
      <c r="DQ339" s="53"/>
      <c r="DR339" s="53"/>
      <c r="DS339" s="53"/>
      <c r="DT339" s="53"/>
      <c r="DU339" s="53"/>
      <c r="DV339" s="53"/>
      <c r="DW339" s="53"/>
      <c r="DX339" s="53"/>
      <c r="DY339" s="53"/>
      <c r="DZ339" s="53"/>
      <c r="EA339" s="53"/>
      <c r="EB339" s="53"/>
      <c r="EC339" s="53"/>
      <c r="ED339" s="53"/>
      <c r="EE339" s="53"/>
      <c r="EF339" s="53"/>
      <c r="EG339" s="53"/>
      <c r="EH339" s="53"/>
      <c r="EI339" s="53"/>
      <c r="EJ339" s="53"/>
      <c r="EK339" s="53"/>
      <c r="EL339" s="53"/>
      <c r="EM339" s="53"/>
      <c r="EN339" s="53"/>
      <c r="EO339" s="53"/>
      <c r="EP339" s="53"/>
      <c r="EQ339" s="53"/>
      <c r="ER339" s="53"/>
      <c r="ES339" s="53"/>
      <c r="ET339" s="53"/>
      <c r="EU339" s="53"/>
      <c r="EV339" s="53"/>
      <c r="EW339" s="53"/>
      <c r="EX339" s="53"/>
      <c r="EY339" s="53"/>
      <c r="EZ339" s="53"/>
      <c r="FA339" s="53"/>
      <c r="FB339" s="53"/>
      <c r="FC339" s="53"/>
      <c r="FD339" s="53"/>
      <c r="FE339" s="53"/>
      <c r="FF339" s="53"/>
      <c r="FG339" s="53"/>
      <c r="FH339" s="53"/>
      <c r="FI339" s="53"/>
      <c r="FJ339" s="53"/>
      <c r="FK339" s="53"/>
      <c r="FL339" s="53"/>
      <c r="FM339" s="53"/>
      <c r="FN339" s="53"/>
      <c r="FO339" s="53"/>
      <c r="FP339" s="53"/>
      <c r="FQ339" s="53"/>
      <c r="FR339" s="53"/>
      <c r="FS339" s="53"/>
      <c r="FT339" s="53"/>
      <c r="FU339" s="53"/>
      <c r="FV339" s="53"/>
      <c r="FW339" s="53"/>
      <c r="FX339" s="53"/>
      <c r="FY339" s="53"/>
      <c r="FZ339" s="53"/>
      <c r="GA339" s="53"/>
      <c r="GB339" s="53"/>
      <c r="GC339" s="53"/>
      <c r="GD339" s="53"/>
      <c r="GE339" s="53"/>
      <c r="GF339" s="53"/>
      <c r="GG339" s="53"/>
      <c r="GH339" s="53"/>
      <c r="GI339" s="53"/>
      <c r="GJ339" s="53"/>
      <c r="GK339" s="53"/>
      <c r="GL339" s="53"/>
      <c r="GM339" s="53"/>
    </row>
    <row r="340" spans="1:195" ht="11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  <c r="DL340" s="53"/>
      <c r="DM340" s="53"/>
      <c r="DN340" s="53"/>
      <c r="DO340" s="53"/>
      <c r="DP340" s="53"/>
      <c r="DQ340" s="53"/>
      <c r="DR340" s="53"/>
      <c r="DS340" s="53"/>
      <c r="DT340" s="53"/>
      <c r="DU340" s="53"/>
      <c r="DV340" s="53"/>
      <c r="DW340" s="53"/>
      <c r="DX340" s="53"/>
      <c r="DY340" s="53"/>
      <c r="DZ340" s="53"/>
      <c r="EA340" s="53"/>
      <c r="EB340" s="53"/>
      <c r="EC340" s="53"/>
      <c r="ED340" s="53"/>
      <c r="EE340" s="53"/>
      <c r="EF340" s="53"/>
      <c r="EG340" s="53"/>
      <c r="EH340" s="53"/>
      <c r="EI340" s="53"/>
      <c r="EJ340" s="53"/>
      <c r="EK340" s="53"/>
      <c r="EL340" s="53"/>
      <c r="EM340" s="53"/>
      <c r="EN340" s="53"/>
      <c r="EO340" s="53"/>
      <c r="EP340" s="53"/>
      <c r="EQ340" s="53"/>
      <c r="ER340" s="53"/>
      <c r="ES340" s="53"/>
      <c r="ET340" s="53"/>
      <c r="EU340" s="53"/>
      <c r="EV340" s="53"/>
      <c r="EW340" s="53"/>
      <c r="EX340" s="53"/>
      <c r="EY340" s="53"/>
      <c r="EZ340" s="53"/>
      <c r="FA340" s="53"/>
      <c r="FB340" s="53"/>
      <c r="FC340" s="53"/>
      <c r="FD340" s="53"/>
      <c r="FE340" s="53"/>
      <c r="FF340" s="53"/>
      <c r="FG340" s="53"/>
      <c r="FH340" s="53"/>
      <c r="FI340" s="53"/>
      <c r="FJ340" s="53"/>
      <c r="FK340" s="53"/>
      <c r="FL340" s="53"/>
      <c r="FM340" s="53"/>
      <c r="FN340" s="53"/>
      <c r="FO340" s="53"/>
      <c r="FP340" s="53"/>
      <c r="FQ340" s="53"/>
      <c r="FR340" s="53"/>
      <c r="FS340" s="53"/>
      <c r="FT340" s="53"/>
      <c r="FU340" s="53"/>
      <c r="FV340" s="53"/>
      <c r="FW340" s="53"/>
      <c r="FX340" s="53"/>
      <c r="FY340" s="53"/>
      <c r="FZ340" s="53"/>
      <c r="GA340" s="53"/>
      <c r="GB340" s="53"/>
      <c r="GC340" s="53"/>
      <c r="GD340" s="53"/>
      <c r="GE340" s="53"/>
      <c r="GF340" s="53"/>
      <c r="GG340" s="53"/>
      <c r="GH340" s="53"/>
      <c r="GI340" s="53"/>
      <c r="GJ340" s="53"/>
      <c r="GK340" s="53"/>
      <c r="GL340" s="53"/>
      <c r="GM340" s="53"/>
    </row>
    <row r="341" spans="1:195" ht="11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  <c r="GB341" s="53"/>
      <c r="GC341" s="53"/>
      <c r="GD341" s="53"/>
      <c r="GE341" s="53"/>
      <c r="GF341" s="53"/>
      <c r="GG341" s="53"/>
      <c r="GH341" s="53"/>
      <c r="GI341" s="53"/>
      <c r="GJ341" s="53"/>
      <c r="GK341" s="53"/>
      <c r="GL341" s="53"/>
      <c r="GM341" s="53"/>
    </row>
    <row r="342" spans="1:195" ht="11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  <c r="DG342" s="53"/>
      <c r="DH342" s="53"/>
      <c r="DI342" s="53"/>
      <c r="DJ342" s="53"/>
      <c r="DK342" s="53"/>
      <c r="DL342" s="53"/>
      <c r="DM342" s="53"/>
      <c r="DN342" s="53"/>
      <c r="DO342" s="53"/>
      <c r="DP342" s="53"/>
      <c r="DQ342" s="53"/>
      <c r="DR342" s="53"/>
      <c r="DS342" s="53"/>
      <c r="DT342" s="53"/>
      <c r="DU342" s="53"/>
      <c r="DV342" s="53"/>
      <c r="DW342" s="53"/>
      <c r="DX342" s="53"/>
      <c r="DY342" s="53"/>
      <c r="DZ342" s="53"/>
      <c r="EA342" s="53"/>
      <c r="EB342" s="53"/>
      <c r="EC342" s="53"/>
      <c r="ED342" s="53"/>
      <c r="EE342" s="53"/>
      <c r="EF342" s="53"/>
      <c r="EG342" s="53"/>
      <c r="EH342" s="53"/>
      <c r="EI342" s="53"/>
      <c r="EJ342" s="53"/>
      <c r="EK342" s="53"/>
      <c r="EL342" s="53"/>
      <c r="EM342" s="53"/>
      <c r="EN342" s="53"/>
      <c r="EO342" s="53"/>
      <c r="EP342" s="53"/>
      <c r="EQ342" s="53"/>
      <c r="ER342" s="53"/>
      <c r="ES342" s="53"/>
      <c r="ET342" s="53"/>
      <c r="EU342" s="53"/>
      <c r="EV342" s="53"/>
      <c r="EW342" s="53"/>
      <c r="EX342" s="53"/>
      <c r="EY342" s="53"/>
      <c r="EZ342" s="53"/>
      <c r="FA342" s="53"/>
      <c r="FB342" s="53"/>
      <c r="FC342" s="53"/>
      <c r="FD342" s="53"/>
      <c r="FE342" s="53"/>
      <c r="FF342" s="53"/>
      <c r="FG342" s="53"/>
      <c r="FH342" s="53"/>
      <c r="FI342" s="53"/>
      <c r="FJ342" s="53"/>
      <c r="FK342" s="53"/>
      <c r="FL342" s="53"/>
      <c r="FM342" s="53"/>
      <c r="FN342" s="53"/>
      <c r="FO342" s="53"/>
      <c r="FP342" s="53"/>
      <c r="FQ342" s="53"/>
      <c r="FR342" s="53"/>
      <c r="FS342" s="53"/>
      <c r="FT342" s="53"/>
      <c r="FU342" s="53"/>
      <c r="FV342" s="53"/>
      <c r="FW342" s="53"/>
      <c r="FX342" s="53"/>
      <c r="FY342" s="53"/>
      <c r="FZ342" s="53"/>
      <c r="GA342" s="53"/>
      <c r="GB342" s="53"/>
      <c r="GC342" s="53"/>
      <c r="GD342" s="53"/>
      <c r="GE342" s="53"/>
      <c r="GF342" s="53"/>
      <c r="GG342" s="53"/>
      <c r="GH342" s="53"/>
      <c r="GI342" s="53"/>
      <c r="GJ342" s="53"/>
      <c r="GK342" s="53"/>
      <c r="GL342" s="53"/>
      <c r="GM342" s="53"/>
    </row>
    <row r="343" spans="1:195" ht="11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  <c r="GB343" s="53"/>
      <c r="GC343" s="53"/>
      <c r="GD343" s="53"/>
      <c r="GE343" s="53"/>
      <c r="GF343" s="53"/>
      <c r="GG343" s="53"/>
      <c r="GH343" s="53"/>
      <c r="GI343" s="53"/>
      <c r="GJ343" s="53"/>
      <c r="GK343" s="53"/>
      <c r="GL343" s="53"/>
      <c r="GM343" s="53"/>
    </row>
    <row r="344" spans="1:195" ht="11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  <c r="DP344" s="53"/>
      <c r="DQ344" s="53"/>
      <c r="DR344" s="53"/>
      <c r="DS344" s="53"/>
      <c r="DT344" s="53"/>
      <c r="DU344" s="53"/>
      <c r="DV344" s="53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L344" s="53"/>
      <c r="EM344" s="53"/>
      <c r="EN344" s="53"/>
      <c r="EO344" s="53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  <c r="FH344" s="53"/>
      <c r="FI344" s="53"/>
      <c r="FJ344" s="53"/>
      <c r="FK344" s="53"/>
      <c r="FL344" s="53"/>
      <c r="FM344" s="53"/>
      <c r="FN344" s="53"/>
      <c r="FO344" s="53"/>
      <c r="FP344" s="53"/>
      <c r="FQ344" s="53"/>
      <c r="FR344" s="53"/>
      <c r="FS344" s="53"/>
      <c r="FT344" s="53"/>
      <c r="FU344" s="53"/>
      <c r="FV344" s="53"/>
      <c r="FW344" s="53"/>
      <c r="FX344" s="53"/>
      <c r="FY344" s="53"/>
      <c r="FZ344" s="53"/>
      <c r="GA344" s="53"/>
      <c r="GB344" s="53"/>
      <c r="GC344" s="53"/>
      <c r="GD344" s="53"/>
      <c r="GE344" s="53"/>
      <c r="GF344" s="53"/>
      <c r="GG344" s="53"/>
      <c r="GH344" s="53"/>
      <c r="GI344" s="53"/>
      <c r="GJ344" s="53"/>
      <c r="GK344" s="53"/>
      <c r="GL344" s="53"/>
      <c r="GM344" s="53"/>
    </row>
  </sheetData>
  <sheetProtection/>
  <mergeCells count="393"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  <mergeCell ref="CD12:CP12"/>
    <mergeCell ref="CQ12:DA12"/>
    <mergeCell ref="DB12:DM12"/>
    <mergeCell ref="DB13:DM13"/>
    <mergeCell ref="DN13:EC13"/>
    <mergeCell ref="ED13:EU13"/>
    <mergeCell ref="CQ13:DA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FL96:GE96"/>
    <mergeCell ref="CQ95:DA96"/>
    <mergeCell ref="FL97:GE97"/>
    <mergeCell ref="ED96:EU96"/>
    <mergeCell ref="EV96:FK96"/>
    <mergeCell ref="DB95:DM96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ED98:EU98"/>
    <mergeCell ref="EV98:FK98"/>
    <mergeCell ref="BD98:BM98"/>
    <mergeCell ref="BN98:CC98"/>
    <mergeCell ref="DN98:EC98"/>
    <mergeCell ref="CQ98:DA98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C19"/>
  <sheetViews>
    <sheetView view="pageBreakPreview" zoomScaleSheetLayoutView="100" zoomScalePageLayoutView="0" workbookViewId="0" topLeftCell="A8">
      <selection activeCell="BK24" sqref="BK24"/>
    </sheetView>
  </sheetViews>
  <sheetFormatPr defaultColWidth="0.875" defaultRowHeight="12.75"/>
  <cols>
    <col min="1" max="24" width="0.875" style="15" customWidth="1"/>
    <col min="25" max="25" width="22.375" style="15" customWidth="1"/>
    <col min="26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54" width="0.875" style="15" customWidth="1"/>
    <col min="55" max="55" width="4.375" style="15" customWidth="1"/>
    <col min="56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625" style="15" customWidth="1"/>
    <col min="97" max="106" width="0.875" style="15" customWidth="1"/>
    <col min="107" max="107" width="3.2539062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334" t="s">
        <v>4</v>
      </c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</row>
    <row r="2" ht="13.5" customHeight="1">
      <c r="CX2" s="16"/>
    </row>
    <row r="3" spans="1:133" ht="20.25" customHeight="1">
      <c r="A3" s="336" t="s">
        <v>116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</row>
    <row r="4" ht="13.5" customHeight="1"/>
    <row r="5" spans="1:48" ht="15">
      <c r="A5" s="330" t="s">
        <v>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</row>
    <row r="6" ht="18" customHeight="1">
      <c r="A6" s="15" t="s">
        <v>6</v>
      </c>
    </row>
    <row r="8" spans="1:133" s="17" customFormat="1" ht="28.5" customHeight="1">
      <c r="A8" s="250" t="s">
        <v>3</v>
      </c>
      <c r="B8" s="254"/>
      <c r="C8" s="254"/>
      <c r="D8" s="254"/>
      <c r="E8" s="254"/>
      <c r="F8" s="340"/>
      <c r="G8" s="250" t="s">
        <v>21</v>
      </c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340"/>
      <c r="Z8" s="250" t="s">
        <v>16</v>
      </c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340"/>
      <c r="AL8" s="230" t="s">
        <v>17</v>
      </c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50" t="s">
        <v>180</v>
      </c>
      <c r="BW8" s="254"/>
      <c r="BX8" s="254"/>
      <c r="BY8" s="254"/>
      <c r="BZ8" s="254"/>
      <c r="CA8" s="254"/>
      <c r="CB8" s="254"/>
      <c r="CC8" s="254"/>
      <c r="CD8" s="254"/>
      <c r="CE8" s="254"/>
      <c r="CF8" s="340"/>
      <c r="CG8" s="250" t="s">
        <v>159</v>
      </c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340"/>
      <c r="CS8" s="235" t="s">
        <v>124</v>
      </c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7"/>
    </row>
    <row r="9" spans="1:133" s="17" customFormat="1" ht="80.25" customHeight="1">
      <c r="A9" s="341"/>
      <c r="B9" s="342"/>
      <c r="C9" s="342"/>
      <c r="D9" s="342"/>
      <c r="E9" s="342"/>
      <c r="F9" s="343"/>
      <c r="G9" s="341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3"/>
      <c r="Z9" s="341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3"/>
      <c r="AL9" s="230" t="s">
        <v>153</v>
      </c>
      <c r="AM9" s="230"/>
      <c r="AN9" s="230"/>
      <c r="AO9" s="230"/>
      <c r="AP9" s="230"/>
      <c r="AQ9" s="230"/>
      <c r="AR9" s="230"/>
      <c r="AS9" s="230"/>
      <c r="AT9" s="230"/>
      <c r="AU9" s="230" t="s">
        <v>0</v>
      </c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341"/>
      <c r="BW9" s="342"/>
      <c r="BX9" s="342"/>
      <c r="BY9" s="342"/>
      <c r="BZ9" s="342"/>
      <c r="CA9" s="342"/>
      <c r="CB9" s="342"/>
      <c r="CC9" s="342"/>
      <c r="CD9" s="342"/>
      <c r="CE9" s="342"/>
      <c r="CF9" s="343"/>
      <c r="CG9" s="341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3"/>
      <c r="CS9" s="250" t="s">
        <v>117</v>
      </c>
      <c r="CT9" s="251"/>
      <c r="CU9" s="251"/>
      <c r="CV9" s="251"/>
      <c r="CW9" s="251"/>
      <c r="CX9" s="251"/>
      <c r="CY9" s="251"/>
      <c r="CZ9" s="251"/>
      <c r="DA9" s="251"/>
      <c r="DB9" s="251"/>
      <c r="DC9" s="283"/>
      <c r="DD9" s="250" t="s">
        <v>122</v>
      </c>
      <c r="DE9" s="251"/>
      <c r="DF9" s="251"/>
      <c r="DG9" s="251"/>
      <c r="DH9" s="251"/>
      <c r="DI9" s="251"/>
      <c r="DJ9" s="251"/>
      <c r="DK9" s="251"/>
      <c r="DL9" s="251"/>
      <c r="DM9" s="251"/>
      <c r="DN9" s="283"/>
      <c r="DO9" s="235" t="s">
        <v>19</v>
      </c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7"/>
    </row>
    <row r="10" spans="1:133" s="17" customFormat="1" ht="57.75" customHeight="1">
      <c r="A10" s="255"/>
      <c r="B10" s="256"/>
      <c r="C10" s="256"/>
      <c r="D10" s="256"/>
      <c r="E10" s="256"/>
      <c r="F10" s="344"/>
      <c r="G10" s="255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344"/>
      <c r="Z10" s="255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344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 t="s">
        <v>125</v>
      </c>
      <c r="AV10" s="230"/>
      <c r="AW10" s="230"/>
      <c r="AX10" s="230"/>
      <c r="AY10" s="230"/>
      <c r="AZ10" s="230"/>
      <c r="BA10" s="230"/>
      <c r="BB10" s="230"/>
      <c r="BC10" s="230"/>
      <c r="BD10" s="230" t="s">
        <v>126</v>
      </c>
      <c r="BE10" s="230"/>
      <c r="BF10" s="230"/>
      <c r="BG10" s="230"/>
      <c r="BH10" s="230"/>
      <c r="BI10" s="230"/>
      <c r="BJ10" s="230"/>
      <c r="BK10" s="230"/>
      <c r="BL10" s="230"/>
      <c r="BM10" s="230" t="s">
        <v>127</v>
      </c>
      <c r="BN10" s="230"/>
      <c r="BO10" s="230"/>
      <c r="BP10" s="230"/>
      <c r="BQ10" s="230"/>
      <c r="BR10" s="230"/>
      <c r="BS10" s="230"/>
      <c r="BT10" s="230"/>
      <c r="BU10" s="230"/>
      <c r="BV10" s="255"/>
      <c r="BW10" s="256"/>
      <c r="BX10" s="256"/>
      <c r="BY10" s="256"/>
      <c r="BZ10" s="256"/>
      <c r="CA10" s="256"/>
      <c r="CB10" s="256"/>
      <c r="CC10" s="256"/>
      <c r="CD10" s="256"/>
      <c r="CE10" s="256"/>
      <c r="CF10" s="344"/>
      <c r="CG10" s="255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344"/>
      <c r="CS10" s="252"/>
      <c r="CT10" s="253"/>
      <c r="CU10" s="253"/>
      <c r="CV10" s="253"/>
      <c r="CW10" s="253"/>
      <c r="CX10" s="253"/>
      <c r="CY10" s="253"/>
      <c r="CZ10" s="253"/>
      <c r="DA10" s="253"/>
      <c r="DB10" s="253"/>
      <c r="DC10" s="284"/>
      <c r="DD10" s="252"/>
      <c r="DE10" s="253"/>
      <c r="DF10" s="253"/>
      <c r="DG10" s="253"/>
      <c r="DH10" s="253"/>
      <c r="DI10" s="253"/>
      <c r="DJ10" s="253"/>
      <c r="DK10" s="253"/>
      <c r="DL10" s="253"/>
      <c r="DM10" s="253"/>
      <c r="DN10" s="284"/>
      <c r="DO10" s="235" t="s">
        <v>2</v>
      </c>
      <c r="DP10" s="236"/>
      <c r="DQ10" s="236"/>
      <c r="DR10" s="236"/>
      <c r="DS10" s="236"/>
      <c r="DT10" s="236"/>
      <c r="DU10" s="236"/>
      <c r="DV10" s="237"/>
      <c r="DW10" s="235" t="s">
        <v>20</v>
      </c>
      <c r="DX10" s="236"/>
      <c r="DY10" s="236"/>
      <c r="DZ10" s="236"/>
      <c r="EA10" s="236"/>
      <c r="EB10" s="236"/>
      <c r="EC10" s="237"/>
    </row>
    <row r="11" spans="1:133" s="18" customFormat="1" ht="12">
      <c r="A11" s="337">
        <v>1</v>
      </c>
      <c r="B11" s="338"/>
      <c r="C11" s="338"/>
      <c r="D11" s="338"/>
      <c r="E11" s="338"/>
      <c r="F11" s="339"/>
      <c r="G11" s="337">
        <v>2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9"/>
      <c r="Z11" s="337">
        <v>3</v>
      </c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9"/>
      <c r="AL11" s="337">
        <v>4</v>
      </c>
      <c r="AM11" s="338"/>
      <c r="AN11" s="338"/>
      <c r="AO11" s="338"/>
      <c r="AP11" s="338"/>
      <c r="AQ11" s="338"/>
      <c r="AR11" s="338"/>
      <c r="AS11" s="338"/>
      <c r="AT11" s="339"/>
      <c r="AU11" s="337">
        <v>5</v>
      </c>
      <c r="AV11" s="338"/>
      <c r="AW11" s="338"/>
      <c r="AX11" s="338"/>
      <c r="AY11" s="338"/>
      <c r="AZ11" s="338"/>
      <c r="BA11" s="338"/>
      <c r="BB11" s="338"/>
      <c r="BC11" s="339"/>
      <c r="BD11" s="337">
        <v>6</v>
      </c>
      <c r="BE11" s="338"/>
      <c r="BF11" s="338"/>
      <c r="BG11" s="338"/>
      <c r="BH11" s="338"/>
      <c r="BI11" s="338"/>
      <c r="BJ11" s="338"/>
      <c r="BK11" s="338"/>
      <c r="BL11" s="339"/>
      <c r="BM11" s="337">
        <v>7</v>
      </c>
      <c r="BN11" s="338"/>
      <c r="BO11" s="338"/>
      <c r="BP11" s="338"/>
      <c r="BQ11" s="338"/>
      <c r="BR11" s="338"/>
      <c r="BS11" s="338"/>
      <c r="BT11" s="338"/>
      <c r="BU11" s="339"/>
      <c r="BV11" s="337">
        <v>8</v>
      </c>
      <c r="BW11" s="338"/>
      <c r="BX11" s="338"/>
      <c r="BY11" s="338"/>
      <c r="BZ11" s="338"/>
      <c r="CA11" s="338"/>
      <c r="CB11" s="338"/>
      <c r="CC11" s="338"/>
      <c r="CD11" s="338"/>
      <c r="CE11" s="338"/>
      <c r="CF11" s="339"/>
      <c r="CG11" s="337">
        <v>9</v>
      </c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9"/>
      <c r="CS11" s="337">
        <v>10</v>
      </c>
      <c r="CT11" s="338"/>
      <c r="CU11" s="338"/>
      <c r="CV11" s="338"/>
      <c r="CW11" s="338"/>
      <c r="CX11" s="338"/>
      <c r="CY11" s="338"/>
      <c r="CZ11" s="338"/>
      <c r="DA11" s="338"/>
      <c r="DB11" s="338"/>
      <c r="DC11" s="339"/>
      <c r="DD11" s="337">
        <v>11</v>
      </c>
      <c r="DE11" s="338"/>
      <c r="DF11" s="338"/>
      <c r="DG11" s="338"/>
      <c r="DH11" s="338"/>
      <c r="DI11" s="338"/>
      <c r="DJ11" s="338"/>
      <c r="DK11" s="338"/>
      <c r="DL11" s="338"/>
      <c r="DM11" s="338"/>
      <c r="DN11" s="339"/>
      <c r="DO11" s="337">
        <v>12</v>
      </c>
      <c r="DP11" s="338"/>
      <c r="DQ11" s="338"/>
      <c r="DR11" s="338"/>
      <c r="DS11" s="338"/>
      <c r="DT11" s="338"/>
      <c r="DU11" s="338"/>
      <c r="DV11" s="339"/>
      <c r="DW11" s="337">
        <v>13</v>
      </c>
      <c r="DX11" s="338"/>
      <c r="DY11" s="338"/>
      <c r="DZ11" s="338"/>
      <c r="EA11" s="338"/>
      <c r="EB11" s="338"/>
      <c r="EC11" s="339"/>
    </row>
    <row r="12" spans="1:133" s="18" customFormat="1" ht="55.5" customHeight="1">
      <c r="A12" s="321" t="s">
        <v>7</v>
      </c>
      <c r="B12" s="322"/>
      <c r="C12" s="322"/>
      <c r="D12" s="322"/>
      <c r="E12" s="322"/>
      <c r="F12" s="323"/>
      <c r="G12" s="324" t="s">
        <v>179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6"/>
      <c r="Z12" s="327" t="s">
        <v>1</v>
      </c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9"/>
      <c r="AL12" s="318" t="s">
        <v>1</v>
      </c>
      <c r="AM12" s="319"/>
      <c r="AN12" s="319"/>
      <c r="AO12" s="319"/>
      <c r="AP12" s="319"/>
      <c r="AQ12" s="319"/>
      <c r="AR12" s="319"/>
      <c r="AS12" s="319"/>
      <c r="AT12" s="320"/>
      <c r="AU12" s="318" t="s">
        <v>1</v>
      </c>
      <c r="AV12" s="319"/>
      <c r="AW12" s="319"/>
      <c r="AX12" s="319"/>
      <c r="AY12" s="319"/>
      <c r="AZ12" s="319"/>
      <c r="BA12" s="319"/>
      <c r="BB12" s="319"/>
      <c r="BC12" s="320"/>
      <c r="BD12" s="318" t="s">
        <v>1</v>
      </c>
      <c r="BE12" s="319"/>
      <c r="BF12" s="319"/>
      <c r="BG12" s="319"/>
      <c r="BH12" s="319"/>
      <c r="BI12" s="319"/>
      <c r="BJ12" s="319"/>
      <c r="BK12" s="319"/>
      <c r="BL12" s="320"/>
      <c r="BM12" s="318" t="s">
        <v>1</v>
      </c>
      <c r="BN12" s="319"/>
      <c r="BO12" s="319"/>
      <c r="BP12" s="319"/>
      <c r="BQ12" s="319"/>
      <c r="BR12" s="319"/>
      <c r="BS12" s="319"/>
      <c r="BT12" s="319"/>
      <c r="BU12" s="320"/>
      <c r="BV12" s="318" t="s">
        <v>1</v>
      </c>
      <c r="BW12" s="319"/>
      <c r="BX12" s="319"/>
      <c r="BY12" s="319"/>
      <c r="BZ12" s="319"/>
      <c r="CA12" s="319"/>
      <c r="CB12" s="319"/>
      <c r="CC12" s="319"/>
      <c r="CD12" s="319"/>
      <c r="CE12" s="319"/>
      <c r="CF12" s="320"/>
      <c r="CG12" s="318">
        <f>CG13+CG14+CG16</f>
        <v>91051701.99983999</v>
      </c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20"/>
      <c r="CS12" s="318">
        <f>CG12</f>
        <v>91051701.99983999</v>
      </c>
      <c r="CT12" s="319"/>
      <c r="CU12" s="319"/>
      <c r="CV12" s="319"/>
      <c r="CW12" s="319"/>
      <c r="CX12" s="319"/>
      <c r="CY12" s="319"/>
      <c r="CZ12" s="319"/>
      <c r="DA12" s="319"/>
      <c r="DB12" s="319"/>
      <c r="DC12" s="320"/>
      <c r="DD12" s="318"/>
      <c r="DE12" s="319"/>
      <c r="DF12" s="319"/>
      <c r="DG12" s="319"/>
      <c r="DH12" s="319"/>
      <c r="DI12" s="319"/>
      <c r="DJ12" s="319"/>
      <c r="DK12" s="319"/>
      <c r="DL12" s="319"/>
      <c r="DM12" s="319"/>
      <c r="DN12" s="320"/>
      <c r="DO12" s="318"/>
      <c r="DP12" s="319"/>
      <c r="DQ12" s="319"/>
      <c r="DR12" s="319"/>
      <c r="DS12" s="319"/>
      <c r="DT12" s="319"/>
      <c r="DU12" s="319"/>
      <c r="DV12" s="320"/>
      <c r="DW12" s="318"/>
      <c r="DX12" s="319"/>
      <c r="DY12" s="319"/>
      <c r="DZ12" s="319"/>
      <c r="EA12" s="319"/>
      <c r="EB12" s="319"/>
      <c r="EC12" s="320"/>
    </row>
    <row r="13" spans="1:133" s="13" customFormat="1" ht="27.75" customHeight="1">
      <c r="A13" s="321" t="s">
        <v>23</v>
      </c>
      <c r="B13" s="322"/>
      <c r="C13" s="322"/>
      <c r="D13" s="322"/>
      <c r="E13" s="322"/>
      <c r="F13" s="323"/>
      <c r="G13" s="324" t="s">
        <v>15</v>
      </c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  <c r="Z13" s="327">
        <v>80</v>
      </c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9"/>
      <c r="AL13" s="318">
        <f>AU13+BD13+BM13</f>
        <v>63837.1875</v>
      </c>
      <c r="AM13" s="319"/>
      <c r="AN13" s="319"/>
      <c r="AO13" s="319"/>
      <c r="AP13" s="319"/>
      <c r="AQ13" s="319"/>
      <c r="AR13" s="319"/>
      <c r="AS13" s="319"/>
      <c r="AT13" s="320"/>
      <c r="AU13" s="318">
        <v>25292.8</v>
      </c>
      <c r="AV13" s="319"/>
      <c r="AW13" s="319"/>
      <c r="AX13" s="319"/>
      <c r="AY13" s="319"/>
      <c r="AZ13" s="319"/>
      <c r="BA13" s="319"/>
      <c r="BB13" s="319"/>
      <c r="BC13" s="320"/>
      <c r="BD13" s="318">
        <v>6373.84</v>
      </c>
      <c r="BE13" s="319"/>
      <c r="BF13" s="319"/>
      <c r="BG13" s="319"/>
      <c r="BH13" s="319"/>
      <c r="BI13" s="319"/>
      <c r="BJ13" s="319"/>
      <c r="BK13" s="319"/>
      <c r="BL13" s="320"/>
      <c r="BM13" s="318">
        <v>32170.5475</v>
      </c>
      <c r="BN13" s="319"/>
      <c r="BO13" s="319"/>
      <c r="BP13" s="319"/>
      <c r="BQ13" s="319"/>
      <c r="BR13" s="319"/>
      <c r="BS13" s="319"/>
      <c r="BT13" s="319"/>
      <c r="BU13" s="320"/>
      <c r="BV13" s="318"/>
      <c r="BW13" s="319"/>
      <c r="BX13" s="319"/>
      <c r="BY13" s="319"/>
      <c r="BZ13" s="319"/>
      <c r="CA13" s="319"/>
      <c r="CB13" s="319"/>
      <c r="CC13" s="319"/>
      <c r="CD13" s="319"/>
      <c r="CE13" s="319"/>
      <c r="CF13" s="320"/>
      <c r="CG13" s="318">
        <f>(Z13*(AL13+BV13)*12)</f>
        <v>61283700</v>
      </c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20"/>
      <c r="CS13" s="318">
        <f>CG13</f>
        <v>61283700</v>
      </c>
      <c r="CT13" s="319"/>
      <c r="CU13" s="319"/>
      <c r="CV13" s="319"/>
      <c r="CW13" s="319"/>
      <c r="CX13" s="319"/>
      <c r="CY13" s="319"/>
      <c r="CZ13" s="319"/>
      <c r="DA13" s="319"/>
      <c r="DB13" s="319"/>
      <c r="DC13" s="320"/>
      <c r="DD13" s="318"/>
      <c r="DE13" s="319"/>
      <c r="DF13" s="319"/>
      <c r="DG13" s="319"/>
      <c r="DH13" s="319"/>
      <c r="DI13" s="319"/>
      <c r="DJ13" s="319"/>
      <c r="DK13" s="319"/>
      <c r="DL13" s="319"/>
      <c r="DM13" s="319"/>
      <c r="DN13" s="320"/>
      <c r="DO13" s="318"/>
      <c r="DP13" s="319"/>
      <c r="DQ13" s="319"/>
      <c r="DR13" s="319"/>
      <c r="DS13" s="319"/>
      <c r="DT13" s="319"/>
      <c r="DU13" s="319"/>
      <c r="DV13" s="320"/>
      <c r="DW13" s="318"/>
      <c r="DX13" s="319"/>
      <c r="DY13" s="319"/>
      <c r="DZ13" s="319"/>
      <c r="EA13" s="319"/>
      <c r="EB13" s="319"/>
      <c r="EC13" s="320"/>
    </row>
    <row r="14" spans="1:133" s="13" customFormat="1" ht="52.5" customHeight="1">
      <c r="A14" s="321" t="s">
        <v>24</v>
      </c>
      <c r="B14" s="322"/>
      <c r="C14" s="322"/>
      <c r="D14" s="322"/>
      <c r="E14" s="322"/>
      <c r="F14" s="323"/>
      <c r="G14" s="324" t="s">
        <v>184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27">
        <v>48</v>
      </c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9"/>
      <c r="AL14" s="318">
        <f>AU14+BD14+BM14</f>
        <v>43695.32986</v>
      </c>
      <c r="AM14" s="319"/>
      <c r="AN14" s="319"/>
      <c r="AO14" s="319"/>
      <c r="AP14" s="319"/>
      <c r="AQ14" s="319"/>
      <c r="AR14" s="319"/>
      <c r="AS14" s="319"/>
      <c r="AT14" s="320"/>
      <c r="AU14" s="318">
        <v>28027.34</v>
      </c>
      <c r="AV14" s="319"/>
      <c r="AW14" s="319"/>
      <c r="AX14" s="319"/>
      <c r="AY14" s="319"/>
      <c r="AZ14" s="319"/>
      <c r="BA14" s="319"/>
      <c r="BB14" s="319"/>
      <c r="BC14" s="320"/>
      <c r="BD14" s="318">
        <v>6983.12</v>
      </c>
      <c r="BE14" s="319"/>
      <c r="BF14" s="319"/>
      <c r="BG14" s="319"/>
      <c r="BH14" s="319"/>
      <c r="BI14" s="319"/>
      <c r="BJ14" s="319"/>
      <c r="BK14" s="319"/>
      <c r="BL14" s="320"/>
      <c r="BM14" s="318">
        <v>8684.86986</v>
      </c>
      <c r="BN14" s="319"/>
      <c r="BO14" s="319"/>
      <c r="BP14" s="319"/>
      <c r="BQ14" s="319"/>
      <c r="BR14" s="319"/>
      <c r="BS14" s="319"/>
      <c r="BT14" s="319"/>
      <c r="BU14" s="320"/>
      <c r="BV14" s="318"/>
      <c r="BW14" s="319"/>
      <c r="BX14" s="319"/>
      <c r="BY14" s="319"/>
      <c r="BZ14" s="319"/>
      <c r="CA14" s="319"/>
      <c r="CB14" s="319"/>
      <c r="CC14" s="319"/>
      <c r="CD14" s="319"/>
      <c r="CE14" s="319"/>
      <c r="CF14" s="320"/>
      <c r="CG14" s="318">
        <f>(Z14*(AL14+BV14)*12)</f>
        <v>25168509.99936</v>
      </c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20"/>
      <c r="CS14" s="318">
        <f>CG14</f>
        <v>25168509.99936</v>
      </c>
      <c r="CT14" s="319"/>
      <c r="CU14" s="319"/>
      <c r="CV14" s="319"/>
      <c r="CW14" s="319"/>
      <c r="CX14" s="319"/>
      <c r="CY14" s="319"/>
      <c r="CZ14" s="319"/>
      <c r="DA14" s="319"/>
      <c r="DB14" s="319"/>
      <c r="DC14" s="320"/>
      <c r="DD14" s="318"/>
      <c r="DE14" s="319"/>
      <c r="DF14" s="319"/>
      <c r="DG14" s="319"/>
      <c r="DH14" s="319"/>
      <c r="DI14" s="319"/>
      <c r="DJ14" s="319"/>
      <c r="DK14" s="319"/>
      <c r="DL14" s="319"/>
      <c r="DM14" s="319"/>
      <c r="DN14" s="320"/>
      <c r="DO14" s="318"/>
      <c r="DP14" s="319"/>
      <c r="DQ14" s="319"/>
      <c r="DR14" s="319"/>
      <c r="DS14" s="319"/>
      <c r="DT14" s="319"/>
      <c r="DU14" s="319"/>
      <c r="DV14" s="320"/>
      <c r="DW14" s="318"/>
      <c r="DX14" s="319"/>
      <c r="DY14" s="319"/>
      <c r="DZ14" s="319"/>
      <c r="EA14" s="319"/>
      <c r="EB14" s="319"/>
      <c r="EC14" s="320"/>
    </row>
    <row r="15" spans="1:133" s="13" customFormat="1" ht="51.75" customHeight="1" hidden="1">
      <c r="A15" s="321" t="s">
        <v>25</v>
      </c>
      <c r="B15" s="322"/>
      <c r="C15" s="322"/>
      <c r="D15" s="322"/>
      <c r="E15" s="322"/>
      <c r="F15" s="323"/>
      <c r="G15" s="324" t="s">
        <v>185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27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9"/>
      <c r="AL15" s="318"/>
      <c r="AM15" s="319"/>
      <c r="AN15" s="319"/>
      <c r="AO15" s="319"/>
      <c r="AP15" s="319"/>
      <c r="AQ15" s="319"/>
      <c r="AR15" s="319"/>
      <c r="AS15" s="319"/>
      <c r="AT15" s="320"/>
      <c r="AU15" s="318"/>
      <c r="AV15" s="319"/>
      <c r="AW15" s="319"/>
      <c r="AX15" s="319"/>
      <c r="AY15" s="319"/>
      <c r="AZ15" s="319"/>
      <c r="BA15" s="319"/>
      <c r="BB15" s="319"/>
      <c r="BC15" s="320"/>
      <c r="BD15" s="318"/>
      <c r="BE15" s="319"/>
      <c r="BF15" s="319"/>
      <c r="BG15" s="319"/>
      <c r="BH15" s="319"/>
      <c r="BI15" s="319"/>
      <c r="BJ15" s="319"/>
      <c r="BK15" s="319"/>
      <c r="BL15" s="320"/>
      <c r="BM15" s="318"/>
      <c r="BN15" s="319"/>
      <c r="BO15" s="319"/>
      <c r="BP15" s="319"/>
      <c r="BQ15" s="319"/>
      <c r="BR15" s="319"/>
      <c r="BS15" s="319"/>
      <c r="BT15" s="319"/>
      <c r="BU15" s="320"/>
      <c r="BV15" s="318"/>
      <c r="BW15" s="319"/>
      <c r="BX15" s="319"/>
      <c r="BY15" s="319"/>
      <c r="BZ15" s="319"/>
      <c r="CA15" s="319"/>
      <c r="CB15" s="319"/>
      <c r="CC15" s="319"/>
      <c r="CD15" s="319"/>
      <c r="CE15" s="319"/>
      <c r="CF15" s="320"/>
      <c r="CG15" s="318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20"/>
      <c r="CS15" s="318"/>
      <c r="CT15" s="319"/>
      <c r="CU15" s="319"/>
      <c r="CV15" s="319"/>
      <c r="CW15" s="319"/>
      <c r="CX15" s="319"/>
      <c r="CY15" s="319"/>
      <c r="CZ15" s="319"/>
      <c r="DA15" s="319"/>
      <c r="DB15" s="319"/>
      <c r="DC15" s="320"/>
      <c r="DD15" s="318"/>
      <c r="DE15" s="319"/>
      <c r="DF15" s="319"/>
      <c r="DG15" s="319"/>
      <c r="DH15" s="319"/>
      <c r="DI15" s="319"/>
      <c r="DJ15" s="319"/>
      <c r="DK15" s="319"/>
      <c r="DL15" s="319"/>
      <c r="DM15" s="319"/>
      <c r="DN15" s="320"/>
      <c r="DO15" s="318"/>
      <c r="DP15" s="319"/>
      <c r="DQ15" s="319"/>
      <c r="DR15" s="319"/>
      <c r="DS15" s="319"/>
      <c r="DT15" s="319"/>
      <c r="DU15" s="319"/>
      <c r="DV15" s="320"/>
      <c r="DW15" s="318"/>
      <c r="DX15" s="319"/>
      <c r="DY15" s="319"/>
      <c r="DZ15" s="319"/>
      <c r="EA15" s="319"/>
      <c r="EB15" s="319"/>
      <c r="EC15" s="320"/>
    </row>
    <row r="16" spans="1:133" s="13" customFormat="1" ht="27" customHeight="1">
      <c r="A16" s="321" t="s">
        <v>25</v>
      </c>
      <c r="B16" s="322"/>
      <c r="C16" s="322"/>
      <c r="D16" s="322"/>
      <c r="E16" s="322"/>
      <c r="F16" s="323"/>
      <c r="G16" s="324" t="s">
        <v>186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27">
        <v>12</v>
      </c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9"/>
      <c r="AL16" s="318">
        <f>AU16+BD16+BM16</f>
        <v>31940.916670000002</v>
      </c>
      <c r="AM16" s="319"/>
      <c r="AN16" s="319"/>
      <c r="AO16" s="319"/>
      <c r="AP16" s="319"/>
      <c r="AQ16" s="319"/>
      <c r="AR16" s="319"/>
      <c r="AS16" s="319"/>
      <c r="AT16" s="320"/>
      <c r="AU16" s="318">
        <v>21324.15</v>
      </c>
      <c r="AV16" s="319"/>
      <c r="AW16" s="319"/>
      <c r="AX16" s="319"/>
      <c r="AY16" s="319"/>
      <c r="AZ16" s="319"/>
      <c r="BA16" s="319"/>
      <c r="BB16" s="319"/>
      <c r="BC16" s="320"/>
      <c r="BD16" s="318">
        <v>774.65</v>
      </c>
      <c r="BE16" s="319"/>
      <c r="BF16" s="319"/>
      <c r="BG16" s="319"/>
      <c r="BH16" s="319"/>
      <c r="BI16" s="319"/>
      <c r="BJ16" s="319"/>
      <c r="BK16" s="319"/>
      <c r="BL16" s="320"/>
      <c r="BM16" s="318">
        <v>9842.11667</v>
      </c>
      <c r="BN16" s="319"/>
      <c r="BO16" s="319"/>
      <c r="BP16" s="319"/>
      <c r="BQ16" s="319"/>
      <c r="BR16" s="319"/>
      <c r="BS16" s="319"/>
      <c r="BT16" s="319"/>
      <c r="BU16" s="320"/>
      <c r="BV16" s="318"/>
      <c r="BW16" s="319"/>
      <c r="BX16" s="319"/>
      <c r="BY16" s="319"/>
      <c r="BZ16" s="319"/>
      <c r="CA16" s="319"/>
      <c r="CB16" s="319"/>
      <c r="CC16" s="319"/>
      <c r="CD16" s="319"/>
      <c r="CE16" s="319"/>
      <c r="CF16" s="320"/>
      <c r="CG16" s="318">
        <f>(Z16*(AL16+BV16)*12)</f>
        <v>4599492.00048</v>
      </c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20"/>
      <c r="CS16" s="318">
        <f>CG16</f>
        <v>4599492.00048</v>
      </c>
      <c r="CT16" s="319"/>
      <c r="CU16" s="319"/>
      <c r="CV16" s="319"/>
      <c r="CW16" s="319"/>
      <c r="CX16" s="319"/>
      <c r="CY16" s="319"/>
      <c r="CZ16" s="319"/>
      <c r="DA16" s="319"/>
      <c r="DB16" s="319"/>
      <c r="DC16" s="320"/>
      <c r="DD16" s="318"/>
      <c r="DE16" s="319"/>
      <c r="DF16" s="319"/>
      <c r="DG16" s="319"/>
      <c r="DH16" s="319"/>
      <c r="DI16" s="319"/>
      <c r="DJ16" s="319"/>
      <c r="DK16" s="319"/>
      <c r="DL16" s="319"/>
      <c r="DM16" s="319"/>
      <c r="DN16" s="320"/>
      <c r="DO16" s="318"/>
      <c r="DP16" s="319"/>
      <c r="DQ16" s="319"/>
      <c r="DR16" s="319"/>
      <c r="DS16" s="319"/>
      <c r="DT16" s="319"/>
      <c r="DU16" s="319"/>
      <c r="DV16" s="320"/>
      <c r="DW16" s="318"/>
      <c r="DX16" s="319"/>
      <c r="DY16" s="319"/>
      <c r="DZ16" s="319"/>
      <c r="EA16" s="319"/>
      <c r="EB16" s="319"/>
      <c r="EC16" s="320"/>
    </row>
    <row r="17" spans="1:133" s="13" customFormat="1" ht="86.25" customHeight="1">
      <c r="A17" s="321" t="s">
        <v>8</v>
      </c>
      <c r="B17" s="322"/>
      <c r="C17" s="322"/>
      <c r="D17" s="322"/>
      <c r="E17" s="322"/>
      <c r="F17" s="323"/>
      <c r="G17" s="324" t="s">
        <v>181</v>
      </c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6"/>
      <c r="Z17" s="327">
        <v>100</v>
      </c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9"/>
      <c r="AL17" s="318">
        <v>7150</v>
      </c>
      <c r="AM17" s="319"/>
      <c r="AN17" s="319"/>
      <c r="AO17" s="319"/>
      <c r="AP17" s="319"/>
      <c r="AQ17" s="319"/>
      <c r="AR17" s="319"/>
      <c r="AS17" s="319"/>
      <c r="AT17" s="320"/>
      <c r="AU17" s="318" t="s">
        <v>1</v>
      </c>
      <c r="AV17" s="319"/>
      <c r="AW17" s="319"/>
      <c r="AX17" s="319"/>
      <c r="AY17" s="319"/>
      <c r="AZ17" s="319"/>
      <c r="BA17" s="319"/>
      <c r="BB17" s="319"/>
      <c r="BC17" s="320"/>
      <c r="BD17" s="318" t="s">
        <v>1</v>
      </c>
      <c r="BE17" s="319"/>
      <c r="BF17" s="319"/>
      <c r="BG17" s="319"/>
      <c r="BH17" s="319"/>
      <c r="BI17" s="319"/>
      <c r="BJ17" s="319"/>
      <c r="BK17" s="319"/>
      <c r="BL17" s="320"/>
      <c r="BM17" s="318" t="s">
        <v>1</v>
      </c>
      <c r="BN17" s="319"/>
      <c r="BO17" s="319"/>
      <c r="BP17" s="319"/>
      <c r="BQ17" s="319"/>
      <c r="BR17" s="319"/>
      <c r="BS17" s="319"/>
      <c r="BT17" s="319"/>
      <c r="BU17" s="320"/>
      <c r="BV17" s="318" t="s">
        <v>1</v>
      </c>
      <c r="BW17" s="319"/>
      <c r="BX17" s="319"/>
      <c r="BY17" s="319"/>
      <c r="BZ17" s="319"/>
      <c r="CA17" s="319"/>
      <c r="CB17" s="319"/>
      <c r="CC17" s="319"/>
      <c r="CD17" s="319"/>
      <c r="CE17" s="319"/>
      <c r="CF17" s="320"/>
      <c r="CG17" s="318">
        <f>Z17*AL17</f>
        <v>715000</v>
      </c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20"/>
      <c r="CS17" s="318">
        <f>CG17</f>
        <v>715000</v>
      </c>
      <c r="CT17" s="319"/>
      <c r="CU17" s="319"/>
      <c r="CV17" s="319"/>
      <c r="CW17" s="319"/>
      <c r="CX17" s="319"/>
      <c r="CY17" s="319"/>
      <c r="CZ17" s="319"/>
      <c r="DA17" s="319"/>
      <c r="DB17" s="319"/>
      <c r="DC17" s="320"/>
      <c r="DD17" s="318"/>
      <c r="DE17" s="319"/>
      <c r="DF17" s="319"/>
      <c r="DG17" s="319"/>
      <c r="DH17" s="319"/>
      <c r="DI17" s="319"/>
      <c r="DJ17" s="319"/>
      <c r="DK17" s="319"/>
      <c r="DL17" s="319"/>
      <c r="DM17" s="319"/>
      <c r="DN17" s="320"/>
      <c r="DO17" s="318"/>
      <c r="DP17" s="319"/>
      <c r="DQ17" s="319"/>
      <c r="DR17" s="319"/>
      <c r="DS17" s="319"/>
      <c r="DT17" s="319"/>
      <c r="DU17" s="319"/>
      <c r="DV17" s="320"/>
      <c r="DW17" s="345"/>
      <c r="DX17" s="346"/>
      <c r="DY17" s="346"/>
      <c r="DZ17" s="346"/>
      <c r="EA17" s="346"/>
      <c r="EB17" s="346"/>
      <c r="EC17" s="347"/>
    </row>
    <row r="18" spans="1:133" s="13" customFormat="1" ht="16.5" customHeight="1">
      <c r="A18" s="348" t="s">
        <v>18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6"/>
      <c r="AL18" s="318"/>
      <c r="AM18" s="319"/>
      <c r="AN18" s="319"/>
      <c r="AO18" s="319"/>
      <c r="AP18" s="319"/>
      <c r="AQ18" s="319"/>
      <c r="AR18" s="319"/>
      <c r="AS18" s="319"/>
      <c r="AT18" s="320"/>
      <c r="AU18" s="318" t="s">
        <v>1</v>
      </c>
      <c r="AV18" s="319"/>
      <c r="AW18" s="319"/>
      <c r="AX18" s="319"/>
      <c r="AY18" s="319"/>
      <c r="AZ18" s="319"/>
      <c r="BA18" s="319"/>
      <c r="BB18" s="319"/>
      <c r="BC18" s="320"/>
      <c r="BD18" s="318" t="s">
        <v>1</v>
      </c>
      <c r="BE18" s="319"/>
      <c r="BF18" s="319"/>
      <c r="BG18" s="319"/>
      <c r="BH18" s="319"/>
      <c r="BI18" s="319"/>
      <c r="BJ18" s="319"/>
      <c r="BK18" s="319"/>
      <c r="BL18" s="320"/>
      <c r="BM18" s="318" t="s">
        <v>1</v>
      </c>
      <c r="BN18" s="319"/>
      <c r="BO18" s="319"/>
      <c r="BP18" s="319"/>
      <c r="BQ18" s="319"/>
      <c r="BR18" s="319"/>
      <c r="BS18" s="319"/>
      <c r="BT18" s="319"/>
      <c r="BU18" s="320"/>
      <c r="BV18" s="318"/>
      <c r="BW18" s="319"/>
      <c r="BX18" s="319"/>
      <c r="BY18" s="319"/>
      <c r="BZ18" s="319"/>
      <c r="CA18" s="319"/>
      <c r="CB18" s="319"/>
      <c r="CC18" s="319"/>
      <c r="CD18" s="319"/>
      <c r="CE18" s="319"/>
      <c r="CF18" s="320"/>
      <c r="CG18" s="318">
        <f>CG17+CG12</f>
        <v>91766701.99983999</v>
      </c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20"/>
      <c r="CS18" s="318">
        <f>CS17+CS12</f>
        <v>91766701.99983999</v>
      </c>
      <c r="CT18" s="319"/>
      <c r="CU18" s="319"/>
      <c r="CV18" s="319"/>
      <c r="CW18" s="319"/>
      <c r="CX18" s="319"/>
      <c r="CY18" s="319"/>
      <c r="CZ18" s="319"/>
      <c r="DA18" s="319"/>
      <c r="DB18" s="319"/>
      <c r="DC18" s="320"/>
      <c r="DD18" s="318"/>
      <c r="DE18" s="319"/>
      <c r="DF18" s="319"/>
      <c r="DG18" s="319"/>
      <c r="DH18" s="319"/>
      <c r="DI18" s="319"/>
      <c r="DJ18" s="319"/>
      <c r="DK18" s="319"/>
      <c r="DL18" s="319"/>
      <c r="DM18" s="319"/>
      <c r="DN18" s="320"/>
      <c r="DO18" s="318"/>
      <c r="DP18" s="319"/>
      <c r="DQ18" s="319"/>
      <c r="DR18" s="319"/>
      <c r="DS18" s="319"/>
      <c r="DT18" s="319"/>
      <c r="DU18" s="319"/>
      <c r="DV18" s="320"/>
      <c r="DW18" s="318"/>
      <c r="DX18" s="319"/>
      <c r="DY18" s="319"/>
      <c r="DZ18" s="319"/>
      <c r="EA18" s="319"/>
      <c r="EB18" s="319"/>
      <c r="EC18" s="320"/>
    </row>
    <row r="19" spans="1:133" ht="15">
      <c r="A19" s="332" t="s">
        <v>152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G14:Y14"/>
    <mergeCell ref="G15:Y15"/>
    <mergeCell ref="G16:Y16"/>
    <mergeCell ref="BV18:CF18"/>
    <mergeCell ref="AU14:BC14"/>
    <mergeCell ref="AL18:AT18"/>
    <mergeCell ref="AU18:BC18"/>
    <mergeCell ref="BD18:BL18"/>
    <mergeCell ref="DW18:EC18"/>
    <mergeCell ref="DD18:DN18"/>
    <mergeCell ref="DO18:DV18"/>
    <mergeCell ref="DO16:DV16"/>
    <mergeCell ref="DD16:DN16"/>
    <mergeCell ref="DW17:EC17"/>
    <mergeCell ref="DW16:EC16"/>
    <mergeCell ref="DD14:DN14"/>
    <mergeCell ref="BM14:BU14"/>
    <mergeCell ref="BV14:CF14"/>
    <mergeCell ref="CG14:CR14"/>
    <mergeCell ref="DW14:EC14"/>
    <mergeCell ref="DW15:EC15"/>
    <mergeCell ref="DO15:DV15"/>
    <mergeCell ref="DO14:DV14"/>
    <mergeCell ref="BV15:CF15"/>
    <mergeCell ref="CG16:CR16"/>
    <mergeCell ref="BM17:BU17"/>
    <mergeCell ref="BV17:CF17"/>
    <mergeCell ref="CS16:DC16"/>
    <mergeCell ref="CS15:DC15"/>
    <mergeCell ref="DD15:DN15"/>
    <mergeCell ref="CS14:DC14"/>
    <mergeCell ref="CS18:DC18"/>
    <mergeCell ref="BV16:CF16"/>
    <mergeCell ref="A15:F15"/>
    <mergeCell ref="Z15:AK15"/>
    <mergeCell ref="AL15:AT15"/>
    <mergeCell ref="AU15:BC15"/>
    <mergeCell ref="BM16:BU16"/>
    <mergeCell ref="CG15:CR15"/>
    <mergeCell ref="CG17:CR17"/>
    <mergeCell ref="A18:AK18"/>
    <mergeCell ref="AL14:AT14"/>
    <mergeCell ref="BV13:CF13"/>
    <mergeCell ref="BD13:BL13"/>
    <mergeCell ref="BD15:BL15"/>
    <mergeCell ref="BM18:BU18"/>
    <mergeCell ref="CG18:CR18"/>
    <mergeCell ref="A16:F16"/>
    <mergeCell ref="Z16:AK16"/>
    <mergeCell ref="AL16:AT16"/>
    <mergeCell ref="AU16:BC16"/>
    <mergeCell ref="BD16:BL16"/>
    <mergeCell ref="DO13:DV13"/>
    <mergeCell ref="BD14:BL14"/>
    <mergeCell ref="BM15:BU15"/>
    <mergeCell ref="A14:F14"/>
    <mergeCell ref="Z14:AK14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BM13:BU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17:DC17"/>
    <mergeCell ref="DD17:DN17"/>
    <mergeCell ref="DO17:DV17"/>
    <mergeCell ref="A17:F17"/>
    <mergeCell ref="G17:Y17"/>
    <mergeCell ref="Z17:AK17"/>
    <mergeCell ref="AL17:AT17"/>
    <mergeCell ref="AU17:BC17"/>
    <mergeCell ref="BD17:BL17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CM8" sqref="CM8:CY8"/>
    </sheetView>
  </sheetViews>
  <sheetFormatPr defaultColWidth="0.875" defaultRowHeight="12.75"/>
  <cols>
    <col min="1" max="6" width="0.875" style="3" customWidth="1"/>
    <col min="7" max="7" width="2.375" style="3" customWidth="1"/>
    <col min="8" max="124" width="0.875" style="3" customWidth="1"/>
    <col min="125" max="125" width="2.875" style="3" customWidth="1"/>
    <col min="126" max="134" width="0.875" style="3" customWidth="1"/>
    <col min="135" max="135" width="2.25390625" style="3" customWidth="1"/>
    <col min="136" max="136" width="1.625" style="3" customWidth="1"/>
    <col min="137" max="137" width="0.875" style="3" customWidth="1"/>
    <col min="138" max="16384" width="0.875" style="3" customWidth="1"/>
  </cols>
  <sheetData>
    <row r="1" spans="1:137" ht="15">
      <c r="A1" s="387" t="s">
        <v>467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388"/>
      <c r="DZ1" s="388"/>
      <c r="EA1" s="388"/>
      <c r="EB1" s="388"/>
      <c r="EC1" s="388"/>
      <c r="ED1" s="388"/>
      <c r="EE1" s="388"/>
      <c r="EF1" s="388"/>
      <c r="EG1" s="388"/>
    </row>
    <row r="2" ht="12.75" customHeight="1"/>
    <row r="3" spans="1:137" s="120" customFormat="1" ht="21.75" customHeight="1">
      <c r="A3" s="375" t="s">
        <v>3</v>
      </c>
      <c r="B3" s="389"/>
      <c r="C3" s="389"/>
      <c r="D3" s="389"/>
      <c r="E3" s="389"/>
      <c r="F3" s="390"/>
      <c r="G3" s="375" t="s">
        <v>22</v>
      </c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90"/>
      <c r="AC3" s="375" t="s">
        <v>468</v>
      </c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7"/>
      <c r="AP3" s="375" t="s">
        <v>469</v>
      </c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90"/>
      <c r="BC3" s="375" t="s">
        <v>470</v>
      </c>
      <c r="BD3" s="389"/>
      <c r="BE3" s="389"/>
      <c r="BF3" s="389"/>
      <c r="BG3" s="389"/>
      <c r="BH3" s="389"/>
      <c r="BI3" s="389"/>
      <c r="BJ3" s="389"/>
      <c r="BK3" s="389"/>
      <c r="BL3" s="390"/>
      <c r="BM3" s="375" t="s">
        <v>471</v>
      </c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75" t="s">
        <v>472</v>
      </c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90"/>
      <c r="CM3" s="364" t="s">
        <v>0</v>
      </c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0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0"/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0"/>
      <c r="DZ3" s="400"/>
      <c r="EA3" s="400"/>
      <c r="EB3" s="400"/>
      <c r="EC3" s="400"/>
      <c r="ED3" s="400"/>
      <c r="EE3" s="400"/>
      <c r="EF3" s="400"/>
      <c r="EG3" s="401"/>
    </row>
    <row r="4" spans="1:137" s="120" customFormat="1" ht="90" customHeight="1">
      <c r="A4" s="391"/>
      <c r="B4" s="392"/>
      <c r="C4" s="392"/>
      <c r="D4" s="392"/>
      <c r="E4" s="392"/>
      <c r="F4" s="393"/>
      <c r="G4" s="391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3"/>
      <c r="AC4" s="397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9"/>
      <c r="AP4" s="391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3"/>
      <c r="BC4" s="391"/>
      <c r="BD4" s="392"/>
      <c r="BE4" s="392"/>
      <c r="BF4" s="392"/>
      <c r="BG4" s="392"/>
      <c r="BH4" s="392"/>
      <c r="BI4" s="392"/>
      <c r="BJ4" s="392"/>
      <c r="BK4" s="392"/>
      <c r="BL4" s="393"/>
      <c r="BM4" s="391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1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3"/>
      <c r="CM4" s="375" t="s">
        <v>118</v>
      </c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7"/>
      <c r="CZ4" s="375" t="s">
        <v>122</v>
      </c>
      <c r="DA4" s="376"/>
      <c r="DB4" s="376"/>
      <c r="DC4" s="376"/>
      <c r="DD4" s="376"/>
      <c r="DE4" s="376"/>
      <c r="DF4" s="376"/>
      <c r="DG4" s="376"/>
      <c r="DH4" s="376"/>
      <c r="DI4" s="376"/>
      <c r="DJ4" s="376"/>
      <c r="DK4" s="376"/>
      <c r="DL4" s="376"/>
      <c r="DM4" s="377"/>
      <c r="DN4" s="381" t="s">
        <v>473</v>
      </c>
      <c r="DO4" s="381"/>
      <c r="DP4" s="381"/>
      <c r="DQ4" s="381"/>
      <c r="DR4" s="381"/>
      <c r="DS4" s="381"/>
      <c r="DT4" s="381"/>
      <c r="DU4" s="381"/>
      <c r="DV4" s="381"/>
      <c r="DW4" s="381"/>
      <c r="DX4" s="381"/>
      <c r="DY4" s="381"/>
      <c r="DZ4" s="381"/>
      <c r="EA4" s="381"/>
      <c r="EB4" s="381"/>
      <c r="EC4" s="381"/>
      <c r="ED4" s="381"/>
      <c r="EE4" s="381"/>
      <c r="EF4" s="381"/>
      <c r="EG4" s="382"/>
    </row>
    <row r="5" spans="1:137" s="120" customFormat="1" ht="29.25" customHeight="1">
      <c r="A5" s="394"/>
      <c r="B5" s="395"/>
      <c r="C5" s="395"/>
      <c r="D5" s="395"/>
      <c r="E5" s="395"/>
      <c r="F5" s="396"/>
      <c r="G5" s="394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6"/>
      <c r="AC5" s="378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80"/>
      <c r="AP5" s="394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6"/>
      <c r="BC5" s="394"/>
      <c r="BD5" s="395"/>
      <c r="BE5" s="395"/>
      <c r="BF5" s="395"/>
      <c r="BG5" s="395"/>
      <c r="BH5" s="395"/>
      <c r="BI5" s="395"/>
      <c r="BJ5" s="395"/>
      <c r="BK5" s="395"/>
      <c r="BL5" s="396"/>
      <c r="BM5" s="394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4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6"/>
      <c r="CM5" s="378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80"/>
      <c r="CZ5" s="378"/>
      <c r="DA5" s="379"/>
      <c r="DB5" s="379"/>
      <c r="DC5" s="379"/>
      <c r="DD5" s="379"/>
      <c r="DE5" s="379"/>
      <c r="DF5" s="379"/>
      <c r="DG5" s="379"/>
      <c r="DH5" s="379"/>
      <c r="DI5" s="379"/>
      <c r="DJ5" s="379"/>
      <c r="DK5" s="379"/>
      <c r="DL5" s="379"/>
      <c r="DM5" s="380"/>
      <c r="DN5" s="364" t="s">
        <v>2</v>
      </c>
      <c r="DO5" s="383"/>
      <c r="DP5" s="383"/>
      <c r="DQ5" s="383"/>
      <c r="DR5" s="383"/>
      <c r="DS5" s="383"/>
      <c r="DT5" s="383"/>
      <c r="DU5" s="383"/>
      <c r="DV5" s="383"/>
      <c r="DW5" s="384"/>
      <c r="DX5" s="364" t="s">
        <v>474</v>
      </c>
      <c r="DY5" s="383"/>
      <c r="DZ5" s="383"/>
      <c r="EA5" s="383"/>
      <c r="EB5" s="383"/>
      <c r="EC5" s="383"/>
      <c r="ED5" s="383"/>
      <c r="EE5" s="383"/>
      <c r="EF5" s="383"/>
      <c r="EG5" s="384"/>
    </row>
    <row r="6" spans="1:137" s="121" customFormat="1" ht="12.75">
      <c r="A6" s="372">
        <v>1</v>
      </c>
      <c r="B6" s="373"/>
      <c r="C6" s="373"/>
      <c r="D6" s="373"/>
      <c r="E6" s="373"/>
      <c r="F6" s="374"/>
      <c r="G6" s="372">
        <v>2</v>
      </c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4"/>
      <c r="AC6" s="372">
        <v>3</v>
      </c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6"/>
      <c r="AP6" s="372">
        <v>4</v>
      </c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4"/>
      <c r="BC6" s="372">
        <v>5</v>
      </c>
      <c r="BD6" s="373"/>
      <c r="BE6" s="373"/>
      <c r="BF6" s="373"/>
      <c r="BG6" s="373"/>
      <c r="BH6" s="373"/>
      <c r="BI6" s="373"/>
      <c r="BJ6" s="373"/>
      <c r="BK6" s="373"/>
      <c r="BL6" s="374"/>
      <c r="BM6" s="372">
        <v>6</v>
      </c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2">
        <v>7</v>
      </c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4"/>
      <c r="CM6" s="372">
        <v>8</v>
      </c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4"/>
      <c r="CZ6" s="372">
        <v>9</v>
      </c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4"/>
      <c r="DN6" s="372">
        <v>10</v>
      </c>
      <c r="DO6" s="373"/>
      <c r="DP6" s="373"/>
      <c r="DQ6" s="373"/>
      <c r="DR6" s="373"/>
      <c r="DS6" s="373"/>
      <c r="DT6" s="373"/>
      <c r="DU6" s="373"/>
      <c r="DV6" s="373"/>
      <c r="DW6" s="374"/>
      <c r="DX6" s="372">
        <v>11</v>
      </c>
      <c r="DY6" s="373"/>
      <c r="DZ6" s="373"/>
      <c r="EA6" s="373"/>
      <c r="EB6" s="373"/>
      <c r="EC6" s="373"/>
      <c r="ED6" s="373"/>
      <c r="EE6" s="373"/>
      <c r="EF6" s="373"/>
      <c r="EG6" s="374"/>
    </row>
    <row r="7" spans="1:137" s="122" customFormat="1" ht="98.25" customHeight="1">
      <c r="A7" s="361" t="s">
        <v>7</v>
      </c>
      <c r="B7" s="362"/>
      <c r="C7" s="362"/>
      <c r="D7" s="362"/>
      <c r="E7" s="362"/>
      <c r="F7" s="363"/>
      <c r="G7" s="365" t="s">
        <v>475</v>
      </c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66"/>
      <c r="AC7" s="351" t="s">
        <v>1</v>
      </c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3"/>
      <c r="AP7" s="351" t="s">
        <v>1</v>
      </c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3"/>
      <c r="BC7" s="351" t="s">
        <v>1</v>
      </c>
      <c r="BD7" s="352"/>
      <c r="BE7" s="352"/>
      <c r="BF7" s="352"/>
      <c r="BG7" s="352"/>
      <c r="BH7" s="352"/>
      <c r="BI7" s="352"/>
      <c r="BJ7" s="352"/>
      <c r="BK7" s="352"/>
      <c r="BL7" s="353"/>
      <c r="BM7" s="351" t="s">
        <v>1</v>
      </c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60">
        <f>BZ8+BZ9</f>
        <v>22100</v>
      </c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8"/>
      <c r="CM7" s="351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3"/>
      <c r="CZ7" s="351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3"/>
      <c r="DN7" s="351"/>
      <c r="DO7" s="352"/>
      <c r="DP7" s="352"/>
      <c r="DQ7" s="352"/>
      <c r="DR7" s="352"/>
      <c r="DS7" s="352"/>
      <c r="DT7" s="352"/>
      <c r="DU7" s="352"/>
      <c r="DV7" s="352"/>
      <c r="DW7" s="353"/>
      <c r="DX7" s="351"/>
      <c r="DY7" s="352"/>
      <c r="DZ7" s="352"/>
      <c r="EA7" s="352"/>
      <c r="EB7" s="352"/>
      <c r="EC7" s="352"/>
      <c r="ED7" s="352"/>
      <c r="EE7" s="352"/>
      <c r="EF7" s="352"/>
      <c r="EG7" s="353"/>
    </row>
    <row r="8" spans="1:137" s="122" customFormat="1" ht="78" customHeight="1">
      <c r="A8" s="361" t="s">
        <v>23</v>
      </c>
      <c r="B8" s="362"/>
      <c r="C8" s="362"/>
      <c r="D8" s="362"/>
      <c r="E8" s="362"/>
      <c r="F8" s="363"/>
      <c r="G8" s="365" t="s">
        <v>476</v>
      </c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66"/>
      <c r="AC8" s="351">
        <v>212</v>
      </c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3"/>
      <c r="AP8" s="351">
        <v>700</v>
      </c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3"/>
      <c r="BC8" s="351">
        <v>1</v>
      </c>
      <c r="BD8" s="352"/>
      <c r="BE8" s="352"/>
      <c r="BF8" s="352"/>
      <c r="BG8" s="352"/>
      <c r="BH8" s="352"/>
      <c r="BI8" s="352"/>
      <c r="BJ8" s="352"/>
      <c r="BK8" s="352"/>
      <c r="BL8" s="353"/>
      <c r="BM8" s="351">
        <v>3</v>
      </c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60">
        <f>AP8*BC8*BM8</f>
        <v>2100</v>
      </c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8"/>
      <c r="CM8" s="351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3"/>
      <c r="CZ8" s="351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3"/>
      <c r="DN8" s="351"/>
      <c r="DO8" s="352"/>
      <c r="DP8" s="352"/>
      <c r="DQ8" s="352"/>
      <c r="DR8" s="352"/>
      <c r="DS8" s="352"/>
      <c r="DT8" s="352"/>
      <c r="DU8" s="352"/>
      <c r="DV8" s="352"/>
      <c r="DW8" s="353"/>
      <c r="DX8" s="351"/>
      <c r="DY8" s="352"/>
      <c r="DZ8" s="352"/>
      <c r="EA8" s="352"/>
      <c r="EB8" s="352"/>
      <c r="EC8" s="352"/>
      <c r="ED8" s="352"/>
      <c r="EE8" s="352"/>
      <c r="EF8" s="352"/>
      <c r="EG8" s="353"/>
    </row>
    <row r="9" spans="1:137" s="122" customFormat="1" ht="51.75" customHeight="1">
      <c r="A9" s="361" t="s">
        <v>24</v>
      </c>
      <c r="B9" s="362"/>
      <c r="C9" s="362"/>
      <c r="D9" s="362"/>
      <c r="E9" s="362"/>
      <c r="F9" s="363"/>
      <c r="G9" s="365" t="s">
        <v>477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66"/>
      <c r="AC9" s="351">
        <v>226</v>
      </c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3"/>
      <c r="AP9" s="369">
        <v>5000</v>
      </c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1"/>
      <c r="BC9" s="351">
        <v>1</v>
      </c>
      <c r="BD9" s="352"/>
      <c r="BE9" s="352"/>
      <c r="BF9" s="352"/>
      <c r="BG9" s="352"/>
      <c r="BH9" s="352"/>
      <c r="BI9" s="352"/>
      <c r="BJ9" s="352"/>
      <c r="BK9" s="352"/>
      <c r="BL9" s="353"/>
      <c r="BM9" s="351">
        <v>4</v>
      </c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60">
        <f>AP9*BC9*BM9</f>
        <v>20000</v>
      </c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8"/>
      <c r="CM9" s="351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3"/>
      <c r="CZ9" s="351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3"/>
      <c r="DN9" s="351"/>
      <c r="DO9" s="352"/>
      <c r="DP9" s="352"/>
      <c r="DQ9" s="352"/>
      <c r="DR9" s="352"/>
      <c r="DS9" s="352"/>
      <c r="DT9" s="352"/>
      <c r="DU9" s="352"/>
      <c r="DV9" s="352"/>
      <c r="DW9" s="353"/>
      <c r="DX9" s="351"/>
      <c r="DY9" s="352"/>
      <c r="DZ9" s="352"/>
      <c r="EA9" s="352"/>
      <c r="EB9" s="352"/>
      <c r="EC9" s="352"/>
      <c r="ED9" s="352"/>
      <c r="EE9" s="352"/>
      <c r="EF9" s="352"/>
      <c r="EG9" s="353"/>
    </row>
    <row r="10" spans="1:137" s="122" customFormat="1" ht="39" customHeight="1" hidden="1">
      <c r="A10" s="361" t="s">
        <v>25</v>
      </c>
      <c r="B10" s="362"/>
      <c r="C10" s="362"/>
      <c r="D10" s="362"/>
      <c r="E10" s="362"/>
      <c r="F10" s="363"/>
      <c r="G10" s="365" t="s">
        <v>478</v>
      </c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66"/>
      <c r="AC10" s="351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3"/>
      <c r="AP10" s="351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3"/>
      <c r="BC10" s="351"/>
      <c r="BD10" s="352"/>
      <c r="BE10" s="352"/>
      <c r="BF10" s="352"/>
      <c r="BG10" s="352"/>
      <c r="BH10" s="352"/>
      <c r="BI10" s="352"/>
      <c r="BJ10" s="352"/>
      <c r="BK10" s="352"/>
      <c r="BL10" s="353"/>
      <c r="BM10" s="351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1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3"/>
      <c r="CM10" s="351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3"/>
      <c r="CZ10" s="351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3"/>
      <c r="DN10" s="351"/>
      <c r="DO10" s="352"/>
      <c r="DP10" s="352"/>
      <c r="DQ10" s="352"/>
      <c r="DR10" s="352"/>
      <c r="DS10" s="352"/>
      <c r="DT10" s="352"/>
      <c r="DU10" s="352"/>
      <c r="DV10" s="352"/>
      <c r="DW10" s="353"/>
      <c r="DX10" s="351"/>
      <c r="DY10" s="352"/>
      <c r="DZ10" s="352"/>
      <c r="EA10" s="352"/>
      <c r="EB10" s="352"/>
      <c r="EC10" s="352"/>
      <c r="ED10" s="352"/>
      <c r="EE10" s="352"/>
      <c r="EF10" s="352"/>
      <c r="EG10" s="353"/>
    </row>
    <row r="11" spans="1:137" s="122" customFormat="1" ht="16.5" customHeight="1" hidden="1">
      <c r="A11" s="361"/>
      <c r="B11" s="362"/>
      <c r="C11" s="362"/>
      <c r="D11" s="362"/>
      <c r="E11" s="362"/>
      <c r="F11" s="363"/>
      <c r="G11" s="364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9"/>
      <c r="AC11" s="351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3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3"/>
      <c r="BC11" s="351"/>
      <c r="BD11" s="352"/>
      <c r="BE11" s="352"/>
      <c r="BF11" s="352"/>
      <c r="BG11" s="352"/>
      <c r="BH11" s="352"/>
      <c r="BI11" s="352"/>
      <c r="BJ11" s="352"/>
      <c r="BK11" s="352"/>
      <c r="BL11" s="353"/>
      <c r="BM11" s="351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1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3"/>
      <c r="CM11" s="351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3"/>
      <c r="CZ11" s="351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3"/>
      <c r="DN11" s="351"/>
      <c r="DO11" s="352"/>
      <c r="DP11" s="352"/>
      <c r="DQ11" s="352"/>
      <c r="DR11" s="352"/>
      <c r="DS11" s="352"/>
      <c r="DT11" s="352"/>
      <c r="DU11" s="352"/>
      <c r="DV11" s="352"/>
      <c r="DW11" s="353"/>
      <c r="DX11" s="351"/>
      <c r="DY11" s="352"/>
      <c r="DZ11" s="352"/>
      <c r="EA11" s="352"/>
      <c r="EB11" s="352"/>
      <c r="EC11" s="352"/>
      <c r="ED11" s="352"/>
      <c r="EE11" s="352"/>
      <c r="EF11" s="352"/>
      <c r="EG11" s="353"/>
    </row>
    <row r="12" spans="1:137" s="122" customFormat="1" ht="82.5" customHeight="1" hidden="1">
      <c r="A12" s="361" t="s">
        <v>8</v>
      </c>
      <c r="B12" s="362"/>
      <c r="C12" s="362"/>
      <c r="D12" s="362"/>
      <c r="E12" s="362"/>
      <c r="F12" s="363"/>
      <c r="G12" s="364" t="s">
        <v>479</v>
      </c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9"/>
      <c r="AC12" s="351" t="s">
        <v>1</v>
      </c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3"/>
      <c r="AP12" s="351" t="s">
        <v>1</v>
      </c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3"/>
      <c r="BC12" s="351" t="s">
        <v>1</v>
      </c>
      <c r="BD12" s="352"/>
      <c r="BE12" s="352"/>
      <c r="BF12" s="352"/>
      <c r="BG12" s="352"/>
      <c r="BH12" s="352"/>
      <c r="BI12" s="352"/>
      <c r="BJ12" s="352"/>
      <c r="BK12" s="352"/>
      <c r="BL12" s="353"/>
      <c r="BM12" s="351" t="s">
        <v>1</v>
      </c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1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3"/>
      <c r="CM12" s="351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3"/>
      <c r="CZ12" s="351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3"/>
      <c r="DN12" s="351"/>
      <c r="DO12" s="352"/>
      <c r="DP12" s="352"/>
      <c r="DQ12" s="352"/>
      <c r="DR12" s="352"/>
      <c r="DS12" s="352"/>
      <c r="DT12" s="352"/>
      <c r="DU12" s="352"/>
      <c r="DV12" s="352"/>
      <c r="DW12" s="353"/>
      <c r="DX12" s="351"/>
      <c r="DY12" s="352"/>
      <c r="DZ12" s="352"/>
      <c r="EA12" s="352"/>
      <c r="EB12" s="352"/>
      <c r="EC12" s="352"/>
      <c r="ED12" s="352"/>
      <c r="EE12" s="352"/>
      <c r="EF12" s="352"/>
      <c r="EG12" s="353"/>
    </row>
    <row r="13" spans="1:137" s="122" customFormat="1" ht="78.75" customHeight="1" hidden="1">
      <c r="A13" s="361" t="s">
        <v>26</v>
      </c>
      <c r="B13" s="362"/>
      <c r="C13" s="362"/>
      <c r="D13" s="362"/>
      <c r="E13" s="362"/>
      <c r="F13" s="363"/>
      <c r="G13" s="364" t="s">
        <v>476</v>
      </c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9"/>
      <c r="AC13" s="351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3"/>
      <c r="AP13" s="351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3"/>
      <c r="BC13" s="351"/>
      <c r="BD13" s="352"/>
      <c r="BE13" s="352"/>
      <c r="BF13" s="352"/>
      <c r="BG13" s="352"/>
      <c r="BH13" s="352"/>
      <c r="BI13" s="352"/>
      <c r="BJ13" s="352"/>
      <c r="BK13" s="352"/>
      <c r="BL13" s="353"/>
      <c r="BM13" s="351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1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3"/>
      <c r="CM13" s="351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3"/>
      <c r="CZ13" s="351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3"/>
      <c r="DN13" s="351"/>
      <c r="DO13" s="352"/>
      <c r="DP13" s="352"/>
      <c r="DQ13" s="352"/>
      <c r="DR13" s="352"/>
      <c r="DS13" s="352"/>
      <c r="DT13" s="352"/>
      <c r="DU13" s="352"/>
      <c r="DV13" s="352"/>
      <c r="DW13" s="353"/>
      <c r="DX13" s="351"/>
      <c r="DY13" s="352"/>
      <c r="DZ13" s="352"/>
      <c r="EA13" s="352"/>
      <c r="EB13" s="352"/>
      <c r="EC13" s="352"/>
      <c r="ED13" s="352"/>
      <c r="EE13" s="352"/>
      <c r="EF13" s="352"/>
      <c r="EG13" s="353"/>
    </row>
    <row r="14" spans="1:137" s="122" customFormat="1" ht="54" customHeight="1" hidden="1">
      <c r="A14" s="361" t="s">
        <v>27</v>
      </c>
      <c r="B14" s="362"/>
      <c r="C14" s="362"/>
      <c r="D14" s="362"/>
      <c r="E14" s="362"/>
      <c r="F14" s="363"/>
      <c r="G14" s="364" t="s">
        <v>477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9"/>
      <c r="AC14" s="351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3"/>
      <c r="AP14" s="351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3"/>
      <c r="BC14" s="351"/>
      <c r="BD14" s="352"/>
      <c r="BE14" s="352"/>
      <c r="BF14" s="352"/>
      <c r="BG14" s="352"/>
      <c r="BH14" s="352"/>
      <c r="BI14" s="352"/>
      <c r="BJ14" s="352"/>
      <c r="BK14" s="352"/>
      <c r="BL14" s="353"/>
      <c r="BM14" s="351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1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3"/>
      <c r="CM14" s="351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3"/>
      <c r="CZ14" s="351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3"/>
      <c r="DN14" s="351"/>
      <c r="DO14" s="352"/>
      <c r="DP14" s="352"/>
      <c r="DQ14" s="352"/>
      <c r="DR14" s="352"/>
      <c r="DS14" s="352"/>
      <c r="DT14" s="352"/>
      <c r="DU14" s="352"/>
      <c r="DV14" s="352"/>
      <c r="DW14" s="353"/>
      <c r="DX14" s="351"/>
      <c r="DY14" s="352"/>
      <c r="DZ14" s="352"/>
      <c r="EA14" s="352"/>
      <c r="EB14" s="352"/>
      <c r="EC14" s="352"/>
      <c r="ED14" s="352"/>
      <c r="EE14" s="352"/>
      <c r="EF14" s="352"/>
      <c r="EG14" s="353"/>
    </row>
    <row r="15" spans="1:137" s="122" customFormat="1" ht="39" customHeight="1" hidden="1">
      <c r="A15" s="361" t="s">
        <v>28</v>
      </c>
      <c r="B15" s="362"/>
      <c r="C15" s="362"/>
      <c r="D15" s="362"/>
      <c r="E15" s="362"/>
      <c r="F15" s="363"/>
      <c r="G15" s="364" t="s">
        <v>478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9"/>
      <c r="AC15" s="351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3"/>
      <c r="AP15" s="351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3"/>
      <c r="BC15" s="351"/>
      <c r="BD15" s="352"/>
      <c r="BE15" s="352"/>
      <c r="BF15" s="352"/>
      <c r="BG15" s="352"/>
      <c r="BH15" s="352"/>
      <c r="BI15" s="352"/>
      <c r="BJ15" s="352"/>
      <c r="BK15" s="352"/>
      <c r="BL15" s="353"/>
      <c r="BM15" s="351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1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3"/>
      <c r="CM15" s="351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3"/>
      <c r="CZ15" s="351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3"/>
      <c r="DN15" s="351"/>
      <c r="DO15" s="352"/>
      <c r="DP15" s="352"/>
      <c r="DQ15" s="352"/>
      <c r="DR15" s="352"/>
      <c r="DS15" s="352"/>
      <c r="DT15" s="352"/>
      <c r="DU15" s="352"/>
      <c r="DV15" s="352"/>
      <c r="DW15" s="353"/>
      <c r="DX15" s="351"/>
      <c r="DY15" s="352"/>
      <c r="DZ15" s="352"/>
      <c r="EA15" s="352"/>
      <c r="EB15" s="352"/>
      <c r="EC15" s="352"/>
      <c r="ED15" s="352"/>
      <c r="EE15" s="352"/>
      <c r="EF15" s="352"/>
      <c r="EG15" s="353"/>
    </row>
    <row r="16" spans="1:137" s="122" customFormat="1" ht="16.5" customHeight="1" hidden="1">
      <c r="A16" s="361"/>
      <c r="B16" s="362"/>
      <c r="C16" s="362"/>
      <c r="D16" s="362"/>
      <c r="E16" s="362"/>
      <c r="F16" s="363"/>
      <c r="G16" s="364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9"/>
      <c r="AC16" s="351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3"/>
      <c r="AP16" s="351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3"/>
      <c r="BC16" s="351"/>
      <c r="BD16" s="352"/>
      <c r="BE16" s="352"/>
      <c r="BF16" s="352"/>
      <c r="BG16" s="352"/>
      <c r="BH16" s="352"/>
      <c r="BI16" s="352"/>
      <c r="BJ16" s="352"/>
      <c r="BK16" s="352"/>
      <c r="BL16" s="353"/>
      <c r="BM16" s="351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1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3"/>
      <c r="CM16" s="351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3"/>
      <c r="CZ16" s="351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3"/>
      <c r="DN16" s="351"/>
      <c r="DO16" s="352"/>
      <c r="DP16" s="352"/>
      <c r="DQ16" s="352"/>
      <c r="DR16" s="352"/>
      <c r="DS16" s="352"/>
      <c r="DT16" s="352"/>
      <c r="DU16" s="352"/>
      <c r="DV16" s="352"/>
      <c r="DW16" s="353"/>
      <c r="DX16" s="351"/>
      <c r="DY16" s="352"/>
      <c r="DZ16" s="352"/>
      <c r="EA16" s="352"/>
      <c r="EB16" s="352"/>
      <c r="EC16" s="352"/>
      <c r="ED16" s="352"/>
      <c r="EE16" s="352"/>
      <c r="EF16" s="352"/>
      <c r="EG16" s="353"/>
    </row>
    <row r="17" spans="1:137" s="122" customFormat="1" ht="16.5" customHeight="1">
      <c r="A17" s="356" t="s">
        <v>18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9"/>
      <c r="BZ17" s="360">
        <f>BZ7</f>
        <v>22100</v>
      </c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3"/>
      <c r="CM17" s="351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3"/>
      <c r="CZ17" s="351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3"/>
      <c r="DN17" s="351"/>
      <c r="DO17" s="352"/>
      <c r="DP17" s="352"/>
      <c r="DQ17" s="352"/>
      <c r="DR17" s="352"/>
      <c r="DS17" s="352"/>
      <c r="DT17" s="352"/>
      <c r="DU17" s="352"/>
      <c r="DV17" s="352"/>
      <c r="DW17" s="353"/>
      <c r="DX17" s="351"/>
      <c r="DY17" s="352"/>
      <c r="DZ17" s="352"/>
      <c r="EA17" s="352"/>
      <c r="EB17" s="352"/>
      <c r="EC17" s="352"/>
      <c r="ED17" s="352"/>
      <c r="EE17" s="352"/>
      <c r="EF17" s="352"/>
      <c r="EG17" s="353"/>
    </row>
    <row r="18" spans="1:137" ht="21" customHeight="1">
      <c r="A18" s="354" t="s">
        <v>480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3">
      <selection activeCell="M15" sqref="M15"/>
    </sheetView>
  </sheetViews>
  <sheetFormatPr defaultColWidth="4.625" defaultRowHeight="12.75"/>
  <cols>
    <col min="1" max="1" width="4.625" style="10" customWidth="1"/>
    <col min="2" max="2" width="25.875" style="10" customWidth="1"/>
    <col min="3" max="3" width="22.625" style="10" customWidth="1"/>
    <col min="4" max="4" width="14.75390625" style="10" customWidth="1"/>
    <col min="5" max="5" width="13.375" style="10" customWidth="1"/>
    <col min="6" max="6" width="15.00390625" style="10" customWidth="1"/>
    <col min="7" max="7" width="14.625" style="10" customWidth="1"/>
    <col min="8" max="8" width="10.00390625" style="10" customWidth="1"/>
    <col min="9" max="9" width="10.875" style="10" customWidth="1"/>
    <col min="10" max="16384" width="4.625" style="10" customWidth="1"/>
  </cols>
  <sheetData>
    <row r="1" spans="1:9" ht="54.75" customHeight="1">
      <c r="A1" s="402" t="s">
        <v>195</v>
      </c>
      <c r="B1" s="402"/>
      <c r="C1" s="402"/>
      <c r="D1" s="402"/>
      <c r="E1" s="402"/>
      <c r="F1" s="402"/>
      <c r="G1" s="402"/>
      <c r="H1" s="402"/>
      <c r="I1" s="402"/>
    </row>
    <row r="3" spans="1:9" s="123" customFormat="1" ht="12.75">
      <c r="A3" s="230" t="s">
        <v>3</v>
      </c>
      <c r="B3" s="230"/>
      <c r="C3" s="230" t="s">
        <v>31</v>
      </c>
      <c r="D3" s="230" t="s">
        <v>32</v>
      </c>
      <c r="E3" s="230" t="s">
        <v>33</v>
      </c>
      <c r="F3" s="230" t="s">
        <v>0</v>
      </c>
      <c r="G3" s="266"/>
      <c r="H3" s="266"/>
      <c r="I3" s="266"/>
    </row>
    <row r="4" spans="1:9" s="123" customFormat="1" ht="11.25">
      <c r="A4" s="230"/>
      <c r="B4" s="230"/>
      <c r="C4" s="230"/>
      <c r="D4" s="230"/>
      <c r="E4" s="230"/>
      <c r="F4" s="230" t="s">
        <v>118</v>
      </c>
      <c r="G4" s="230" t="s">
        <v>122</v>
      </c>
      <c r="H4" s="230" t="s">
        <v>19</v>
      </c>
      <c r="I4" s="230"/>
    </row>
    <row r="5" spans="1:9" s="123" customFormat="1" ht="34.5" customHeight="1">
      <c r="A5" s="230"/>
      <c r="B5" s="230"/>
      <c r="C5" s="230"/>
      <c r="D5" s="230"/>
      <c r="E5" s="230"/>
      <c r="F5" s="266"/>
      <c r="G5" s="266"/>
      <c r="H5" s="111" t="s">
        <v>2</v>
      </c>
      <c r="I5" s="111" t="s">
        <v>34</v>
      </c>
    </row>
    <row r="6" spans="1:9" s="12" customFormat="1" ht="12.75">
      <c r="A6" s="41">
        <v>1</v>
      </c>
      <c r="B6" s="41"/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s="47" customFormat="1" ht="38.25">
      <c r="A7" s="61" t="s">
        <v>7</v>
      </c>
      <c r="B7" s="33" t="s">
        <v>188</v>
      </c>
      <c r="C7" s="63" t="s">
        <v>1</v>
      </c>
      <c r="D7" s="63" t="s">
        <v>1</v>
      </c>
      <c r="E7" s="63">
        <f>E8</f>
        <v>20119015.07</v>
      </c>
      <c r="F7" s="63">
        <f>E7</f>
        <v>20119015.07</v>
      </c>
      <c r="G7" s="63"/>
      <c r="H7" s="63"/>
      <c r="I7" s="63"/>
    </row>
    <row r="8" spans="1:9" s="13" customFormat="1" ht="12.75">
      <c r="A8" s="124" t="s">
        <v>23</v>
      </c>
      <c r="B8" s="7" t="s">
        <v>29</v>
      </c>
      <c r="C8" s="45">
        <v>22</v>
      </c>
      <c r="D8" s="45">
        <v>91766702</v>
      </c>
      <c r="E8" s="45">
        <f>D8*22%-69659.37</f>
        <v>20119015.07</v>
      </c>
      <c r="F8" s="45">
        <f>F22-F20-F15-F12</f>
        <v>20119015.07</v>
      </c>
      <c r="G8" s="45"/>
      <c r="H8" s="45"/>
      <c r="I8" s="45"/>
    </row>
    <row r="9" spans="1:9" s="13" customFormat="1" ht="12.75">
      <c r="A9" s="124" t="s">
        <v>24</v>
      </c>
      <c r="B9" s="7" t="s">
        <v>30</v>
      </c>
      <c r="C9" s="45">
        <v>10</v>
      </c>
      <c r="D9" s="45"/>
      <c r="E9" s="45"/>
      <c r="F9" s="45"/>
      <c r="G9" s="45"/>
      <c r="H9" s="45"/>
      <c r="I9" s="45"/>
    </row>
    <row r="10" spans="1:9" s="13" customFormat="1" ht="63.75" hidden="1">
      <c r="A10" s="124" t="s">
        <v>25</v>
      </c>
      <c r="B10" s="7" t="s">
        <v>191</v>
      </c>
      <c r="C10" s="45"/>
      <c r="D10" s="45"/>
      <c r="E10" s="45"/>
      <c r="F10" s="45"/>
      <c r="G10" s="45"/>
      <c r="H10" s="45"/>
      <c r="I10" s="45"/>
    </row>
    <row r="11" spans="1:9" s="47" customFormat="1" ht="76.5">
      <c r="A11" s="61" t="s">
        <v>8</v>
      </c>
      <c r="B11" s="33" t="s">
        <v>196</v>
      </c>
      <c r="C11" s="63" t="s">
        <v>1</v>
      </c>
      <c r="D11" s="63" t="s">
        <v>1</v>
      </c>
      <c r="E11" s="63">
        <f>E12+E15</f>
        <v>2918181.1236</v>
      </c>
      <c r="F11" s="63">
        <f>F12+F15</f>
        <v>2918181.1236</v>
      </c>
      <c r="G11" s="63"/>
      <c r="H11" s="63"/>
      <c r="I11" s="63"/>
    </row>
    <row r="12" spans="1:9" s="13" customFormat="1" ht="89.25">
      <c r="A12" s="124" t="s">
        <v>26</v>
      </c>
      <c r="B12" s="7" t="s">
        <v>189</v>
      </c>
      <c r="C12" s="45">
        <v>2.9</v>
      </c>
      <c r="D12" s="45">
        <f>D8</f>
        <v>91766702</v>
      </c>
      <c r="E12" s="45">
        <f>D12*2.9%</f>
        <v>2661234.358</v>
      </c>
      <c r="F12" s="45">
        <f>E12</f>
        <v>2661234.358</v>
      </c>
      <c r="G12" s="45"/>
      <c r="H12" s="45"/>
      <c r="I12" s="45"/>
    </row>
    <row r="13" spans="1:9" s="13" customFormat="1" ht="25.5" hidden="1">
      <c r="A13" s="124" t="s">
        <v>27</v>
      </c>
      <c r="B13" s="7" t="s">
        <v>190</v>
      </c>
      <c r="C13" s="45">
        <v>0</v>
      </c>
      <c r="D13" s="45"/>
      <c r="E13" s="45"/>
      <c r="F13" s="45"/>
      <c r="G13" s="45"/>
      <c r="H13" s="45"/>
      <c r="I13" s="45"/>
    </row>
    <row r="14" spans="1:9" s="13" customFormat="1" ht="76.5" hidden="1">
      <c r="A14" s="124" t="s">
        <v>28</v>
      </c>
      <c r="B14" s="7" t="s">
        <v>192</v>
      </c>
      <c r="C14" s="45">
        <v>0.2</v>
      </c>
      <c r="D14" s="45"/>
      <c r="E14" s="45"/>
      <c r="F14" s="45"/>
      <c r="G14" s="45"/>
      <c r="H14" s="45"/>
      <c r="I14" s="45"/>
    </row>
    <row r="15" spans="1:9" s="13" customFormat="1" ht="76.5">
      <c r="A15" s="124" t="s">
        <v>27</v>
      </c>
      <c r="B15" s="7" t="s">
        <v>197</v>
      </c>
      <c r="C15" s="45">
        <v>0.28</v>
      </c>
      <c r="D15" s="45">
        <f>D12</f>
        <v>91766702</v>
      </c>
      <c r="E15" s="45">
        <f>D15*0.28%</f>
        <v>256946.76560000004</v>
      </c>
      <c r="F15" s="45">
        <f>E15</f>
        <v>256946.76560000004</v>
      </c>
      <c r="G15" s="45"/>
      <c r="H15" s="45"/>
      <c r="I15" s="45"/>
    </row>
    <row r="16" spans="1:9" s="13" customFormat="1" ht="51" hidden="1">
      <c r="A16" s="124" t="s">
        <v>9</v>
      </c>
      <c r="B16" s="7" t="s">
        <v>162</v>
      </c>
      <c r="C16" s="45" t="s">
        <v>1</v>
      </c>
      <c r="D16" s="45" t="s">
        <v>1</v>
      </c>
      <c r="E16" s="45"/>
      <c r="F16" s="45"/>
      <c r="G16" s="45"/>
      <c r="H16" s="45"/>
      <c r="I16" s="45"/>
    </row>
    <row r="17" spans="1:9" s="13" customFormat="1" ht="12.75" hidden="1">
      <c r="A17" s="124" t="s">
        <v>12</v>
      </c>
      <c r="B17" s="7" t="s">
        <v>165</v>
      </c>
      <c r="C17" s="45" t="s">
        <v>1</v>
      </c>
      <c r="D17" s="45" t="s">
        <v>1</v>
      </c>
      <c r="E17" s="45"/>
      <c r="F17" s="45"/>
      <c r="G17" s="45"/>
      <c r="H17" s="45"/>
      <c r="I17" s="45"/>
    </row>
    <row r="18" spans="1:9" s="13" customFormat="1" ht="38.25" hidden="1">
      <c r="A18" s="124" t="s">
        <v>13</v>
      </c>
      <c r="B18" s="7" t="s">
        <v>163</v>
      </c>
      <c r="C18" s="45" t="s">
        <v>1</v>
      </c>
      <c r="D18" s="45" t="s">
        <v>1</v>
      </c>
      <c r="E18" s="45"/>
      <c r="F18" s="45"/>
      <c r="G18" s="45"/>
      <c r="H18" s="45"/>
      <c r="I18" s="45"/>
    </row>
    <row r="19" spans="1:9" s="47" customFormat="1" ht="38.25">
      <c r="A19" s="61" t="s">
        <v>9</v>
      </c>
      <c r="B19" s="33" t="s">
        <v>164</v>
      </c>
      <c r="C19" s="63">
        <v>4.1</v>
      </c>
      <c r="D19" s="63" t="s">
        <v>1</v>
      </c>
      <c r="E19" s="63">
        <f>E20</f>
        <v>4680101.802</v>
      </c>
      <c r="F19" s="63">
        <f>F20</f>
        <v>4680101.802</v>
      </c>
      <c r="G19" s="63"/>
      <c r="H19" s="63"/>
      <c r="I19" s="63"/>
    </row>
    <row r="20" spans="1:9" s="13" customFormat="1" ht="38.25">
      <c r="A20" s="124" t="s">
        <v>12</v>
      </c>
      <c r="B20" s="7" t="s">
        <v>193</v>
      </c>
      <c r="C20" s="45">
        <v>5.1</v>
      </c>
      <c r="D20" s="45">
        <f>D15</f>
        <v>91766702</v>
      </c>
      <c r="E20" s="45">
        <f>D20*5.1%</f>
        <v>4680101.802</v>
      </c>
      <c r="F20" s="45">
        <f>E20</f>
        <v>4680101.802</v>
      </c>
      <c r="G20" s="45"/>
      <c r="H20" s="45"/>
      <c r="I20" s="45"/>
    </row>
    <row r="21" spans="1:9" s="13" customFormat="1" ht="63.75" hidden="1">
      <c r="A21" s="124" t="s">
        <v>123</v>
      </c>
      <c r="B21" s="7" t="s">
        <v>194</v>
      </c>
      <c r="C21" s="45"/>
      <c r="D21" s="45"/>
      <c r="E21" s="45"/>
      <c r="F21" s="45"/>
      <c r="G21" s="45"/>
      <c r="H21" s="45"/>
      <c r="I21" s="45"/>
    </row>
    <row r="22" spans="1:9" s="13" customFormat="1" ht="12.75">
      <c r="A22" s="406" t="s">
        <v>18</v>
      </c>
      <c r="B22" s="407"/>
      <c r="C22" s="407"/>
      <c r="D22" s="407"/>
      <c r="E22" s="45">
        <f>E7+E11+E19</f>
        <v>27717297.9956</v>
      </c>
      <c r="F22" s="45">
        <f>F7+F11+F19</f>
        <v>27717297.9956</v>
      </c>
      <c r="G22" s="45"/>
      <c r="H22" s="43"/>
      <c r="I22" s="43"/>
    </row>
    <row r="23" spans="1:9" ht="34.5" customHeight="1" hidden="1">
      <c r="A23" s="404" t="s">
        <v>161</v>
      </c>
      <c r="B23" s="405"/>
      <c r="C23" s="405"/>
      <c r="D23" s="405"/>
      <c r="E23" s="405"/>
      <c r="F23" s="405"/>
      <c r="G23" s="405"/>
      <c r="H23" s="405"/>
      <c r="I23" s="405"/>
    </row>
    <row r="24" spans="1:9" s="125" customFormat="1" ht="59.25" customHeight="1" hidden="1">
      <c r="A24" s="403" t="s">
        <v>178</v>
      </c>
      <c r="B24" s="403"/>
      <c r="C24" s="403"/>
      <c r="D24" s="403"/>
      <c r="E24" s="403"/>
      <c r="F24" s="403"/>
      <c r="G24" s="403"/>
      <c r="H24" s="403"/>
      <c r="I24" s="403"/>
    </row>
    <row r="26" spans="3:5" ht="15">
      <c r="C26" s="56"/>
      <c r="E26" s="56"/>
    </row>
    <row r="27" ht="15">
      <c r="E27" s="56"/>
    </row>
    <row r="28" ht="15">
      <c r="E28" s="56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3"/>
  <sheetViews>
    <sheetView view="pageBreakPreview" zoomScaleSheetLayoutView="100" zoomScalePageLayoutView="0" workbookViewId="0" topLeftCell="A4">
      <selection activeCell="CW64" sqref="CW64"/>
    </sheetView>
  </sheetViews>
  <sheetFormatPr defaultColWidth="0.875" defaultRowHeight="12.75"/>
  <cols>
    <col min="1" max="27" width="0.875" style="10" customWidth="1"/>
    <col min="28" max="28" width="6.875" style="10" customWidth="1"/>
    <col min="29" max="41" width="0.875" style="10" customWidth="1"/>
    <col min="42" max="42" width="3.125" style="10" customWidth="1"/>
    <col min="43" max="125" width="0.875" style="10" customWidth="1"/>
    <col min="126" max="126" width="23.25390625" style="10" customWidth="1"/>
    <col min="127" max="16384" width="0.875" style="10" customWidth="1"/>
  </cols>
  <sheetData>
    <row r="1" ht="3" customHeight="1"/>
    <row r="2" ht="15">
      <c r="A2" s="10" t="s">
        <v>36</v>
      </c>
    </row>
    <row r="3" ht="18" customHeight="1">
      <c r="A3" s="10" t="s">
        <v>37</v>
      </c>
    </row>
    <row r="4" ht="12.75" customHeight="1"/>
    <row r="5" spans="1:125" s="11" customFormat="1" ht="15.75" customHeight="1">
      <c r="A5" s="423" t="s">
        <v>3</v>
      </c>
      <c r="B5" s="424"/>
      <c r="C5" s="424"/>
      <c r="D5" s="424"/>
      <c r="E5" s="424"/>
      <c r="F5" s="425"/>
      <c r="G5" s="423" t="s">
        <v>22</v>
      </c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5"/>
      <c r="AC5" s="423" t="s">
        <v>38</v>
      </c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5"/>
      <c r="AQ5" s="423" t="s">
        <v>39</v>
      </c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3" t="s">
        <v>40</v>
      </c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5"/>
      <c r="BS5" s="408" t="s">
        <v>0</v>
      </c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7"/>
    </row>
    <row r="6" spans="1:125" s="11" customFormat="1" ht="72" customHeight="1">
      <c r="A6" s="426"/>
      <c r="B6" s="427"/>
      <c r="C6" s="427"/>
      <c r="D6" s="427"/>
      <c r="E6" s="427"/>
      <c r="F6" s="428"/>
      <c r="G6" s="426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8"/>
      <c r="AC6" s="426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8"/>
      <c r="AQ6" s="426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6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8"/>
      <c r="BS6" s="423" t="s">
        <v>120</v>
      </c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83"/>
      <c r="CG6" s="423" t="s">
        <v>122</v>
      </c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83"/>
      <c r="CW6" s="424" t="s">
        <v>19</v>
      </c>
      <c r="CX6" s="424"/>
      <c r="CY6" s="424"/>
      <c r="CZ6" s="424"/>
      <c r="DA6" s="424"/>
      <c r="DB6" s="424"/>
      <c r="DC6" s="424"/>
      <c r="DD6" s="424"/>
      <c r="DE6" s="424"/>
      <c r="DF6" s="424"/>
      <c r="DG6" s="424"/>
      <c r="DH6" s="424"/>
      <c r="DI6" s="424"/>
      <c r="DJ6" s="424"/>
      <c r="DK6" s="424"/>
      <c r="DL6" s="424"/>
      <c r="DM6" s="424"/>
      <c r="DN6" s="424"/>
      <c r="DO6" s="424"/>
      <c r="DP6" s="424"/>
      <c r="DQ6" s="424"/>
      <c r="DR6" s="424"/>
      <c r="DS6" s="424"/>
      <c r="DT6" s="424"/>
      <c r="DU6" s="425"/>
    </row>
    <row r="7" spans="1:125" s="11" customFormat="1" ht="25.5" customHeight="1">
      <c r="A7" s="416"/>
      <c r="B7" s="417"/>
      <c r="C7" s="417"/>
      <c r="D7" s="417"/>
      <c r="E7" s="417"/>
      <c r="F7" s="418"/>
      <c r="G7" s="416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8"/>
      <c r="AC7" s="416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8"/>
      <c r="AQ7" s="416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6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8"/>
      <c r="BS7" s="252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84"/>
      <c r="CG7" s="252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84"/>
      <c r="CW7" s="408" t="s">
        <v>2</v>
      </c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20"/>
      <c r="DJ7" s="408" t="s">
        <v>34</v>
      </c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20"/>
    </row>
    <row r="8" spans="1:125" s="12" customFormat="1" ht="12.75">
      <c r="A8" s="413">
        <v>1</v>
      </c>
      <c r="B8" s="414"/>
      <c r="C8" s="414"/>
      <c r="D8" s="414"/>
      <c r="E8" s="414"/>
      <c r="F8" s="415"/>
      <c r="G8" s="413">
        <v>2</v>
      </c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5"/>
      <c r="AC8" s="413">
        <v>3</v>
      </c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5"/>
      <c r="AQ8" s="413">
        <v>4</v>
      </c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3">
        <v>5</v>
      </c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5"/>
      <c r="BS8" s="413">
        <v>6</v>
      </c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5"/>
      <c r="CG8" s="413">
        <v>7</v>
      </c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5"/>
      <c r="CW8" s="413">
        <v>8</v>
      </c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5"/>
      <c r="DJ8" s="413">
        <v>9</v>
      </c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5"/>
    </row>
    <row r="9" spans="1:125" s="47" customFormat="1" ht="26.25" customHeight="1">
      <c r="A9" s="464" t="s">
        <v>7</v>
      </c>
      <c r="B9" s="465"/>
      <c r="C9" s="465"/>
      <c r="D9" s="465"/>
      <c r="E9" s="465"/>
      <c r="F9" s="466"/>
      <c r="G9" s="470" t="s">
        <v>41</v>
      </c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2"/>
      <c r="AC9" s="440" t="s">
        <v>1</v>
      </c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2"/>
      <c r="AQ9" s="440" t="s">
        <v>1</v>
      </c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0">
        <f>BE10</f>
        <v>6331883.99998</v>
      </c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2"/>
      <c r="BS9" s="440">
        <f>BS10</f>
        <v>6331883.99998</v>
      </c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2"/>
      <c r="CG9" s="440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2"/>
      <c r="CW9" s="440"/>
      <c r="CX9" s="441"/>
      <c r="CY9" s="441"/>
      <c r="CZ9" s="441"/>
      <c r="DA9" s="441"/>
      <c r="DB9" s="441"/>
      <c r="DC9" s="441"/>
      <c r="DD9" s="441"/>
      <c r="DE9" s="441"/>
      <c r="DF9" s="441"/>
      <c r="DG9" s="441"/>
      <c r="DH9" s="441"/>
      <c r="DI9" s="442"/>
      <c r="DJ9" s="440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2"/>
    </row>
    <row r="10" spans="1:126" s="13" customFormat="1" ht="26.25" customHeight="1">
      <c r="A10" s="461" t="s">
        <v>23</v>
      </c>
      <c r="B10" s="462"/>
      <c r="C10" s="462"/>
      <c r="D10" s="462"/>
      <c r="E10" s="462"/>
      <c r="F10" s="463"/>
      <c r="G10" s="473" t="s">
        <v>42</v>
      </c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5"/>
      <c r="AC10" s="318">
        <v>287812909.09</v>
      </c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20"/>
      <c r="AQ10" s="318">
        <v>2.2</v>
      </c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8">
        <f>AC10*AQ10/100</f>
        <v>6331883.99998</v>
      </c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20"/>
      <c r="BS10" s="318">
        <f>BE10</f>
        <v>6331883.99998</v>
      </c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20"/>
      <c r="CG10" s="318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20"/>
      <c r="CW10" s="318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20"/>
      <c r="DJ10" s="318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20"/>
      <c r="DV10" s="49"/>
    </row>
    <row r="11" spans="1:125" s="13" customFormat="1" ht="12.75" customHeight="1" hidden="1">
      <c r="A11" s="455" t="s">
        <v>45</v>
      </c>
      <c r="B11" s="456"/>
      <c r="C11" s="456"/>
      <c r="D11" s="456"/>
      <c r="E11" s="456"/>
      <c r="F11" s="457"/>
      <c r="G11" s="467" t="s">
        <v>43</v>
      </c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9"/>
      <c r="AC11" s="449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1"/>
      <c r="AQ11" s="449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1"/>
      <c r="BE11" s="449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1"/>
      <c r="BS11" s="449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0"/>
      <c r="CE11" s="450"/>
      <c r="CF11" s="451"/>
      <c r="CG11" s="449"/>
      <c r="CH11" s="450"/>
      <c r="CI11" s="450"/>
      <c r="CJ11" s="450"/>
      <c r="CK11" s="450"/>
      <c r="CL11" s="450"/>
      <c r="CM11" s="450"/>
      <c r="CN11" s="450"/>
      <c r="CO11" s="450"/>
      <c r="CP11" s="450"/>
      <c r="CQ11" s="450"/>
      <c r="CR11" s="450"/>
      <c r="CS11" s="450"/>
      <c r="CT11" s="450"/>
      <c r="CU11" s="450"/>
      <c r="CV11" s="451"/>
      <c r="CW11" s="449"/>
      <c r="CX11" s="450"/>
      <c r="CY11" s="450"/>
      <c r="CZ11" s="450"/>
      <c r="DA11" s="450"/>
      <c r="DB11" s="450"/>
      <c r="DC11" s="450"/>
      <c r="DD11" s="450"/>
      <c r="DE11" s="450"/>
      <c r="DF11" s="450"/>
      <c r="DG11" s="450"/>
      <c r="DH11" s="450"/>
      <c r="DI11" s="451"/>
      <c r="DJ11" s="449"/>
      <c r="DK11" s="450"/>
      <c r="DL11" s="450"/>
      <c r="DM11" s="450"/>
      <c r="DN11" s="450"/>
      <c r="DO11" s="450"/>
      <c r="DP11" s="450"/>
      <c r="DQ11" s="450"/>
      <c r="DR11" s="450"/>
      <c r="DS11" s="450"/>
      <c r="DT11" s="450"/>
      <c r="DU11" s="451"/>
    </row>
    <row r="12" spans="1:125" s="13" customFormat="1" ht="12.75" hidden="1">
      <c r="A12" s="458"/>
      <c r="B12" s="459"/>
      <c r="C12" s="459"/>
      <c r="D12" s="459"/>
      <c r="E12" s="459"/>
      <c r="F12" s="460"/>
      <c r="G12" s="476" t="s">
        <v>44</v>
      </c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8"/>
      <c r="AC12" s="452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4"/>
      <c r="AQ12" s="452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4"/>
      <c r="BE12" s="452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4"/>
      <c r="BS12" s="452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4"/>
      <c r="CG12" s="452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4"/>
      <c r="CW12" s="452"/>
      <c r="CX12" s="453"/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4"/>
      <c r="DJ12" s="452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4"/>
    </row>
    <row r="13" spans="1:125" s="13" customFormat="1" ht="26.25" customHeight="1" hidden="1">
      <c r="A13" s="461" t="s">
        <v>24</v>
      </c>
      <c r="B13" s="462"/>
      <c r="C13" s="462"/>
      <c r="D13" s="462"/>
      <c r="E13" s="462"/>
      <c r="F13" s="463"/>
      <c r="G13" s="473" t="s">
        <v>46</v>
      </c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5"/>
      <c r="AC13" s="318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20"/>
      <c r="AQ13" s="318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8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20"/>
      <c r="BS13" s="318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20"/>
      <c r="CG13" s="318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20"/>
      <c r="CW13" s="318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20"/>
      <c r="DJ13" s="318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20"/>
    </row>
    <row r="14" spans="1:125" s="13" customFormat="1" ht="12.75" hidden="1">
      <c r="A14" s="455" t="s">
        <v>101</v>
      </c>
      <c r="B14" s="456"/>
      <c r="C14" s="456"/>
      <c r="D14" s="456"/>
      <c r="E14" s="456"/>
      <c r="F14" s="457"/>
      <c r="G14" s="467" t="s">
        <v>43</v>
      </c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9"/>
      <c r="AC14" s="449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1"/>
      <c r="AQ14" s="449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1"/>
      <c r="BE14" s="449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  <c r="BS14" s="449"/>
      <c r="BT14" s="450"/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1"/>
      <c r="CG14" s="449"/>
      <c r="CH14" s="450"/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1"/>
      <c r="CW14" s="449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1"/>
      <c r="DJ14" s="449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1"/>
    </row>
    <row r="15" spans="1:125" s="13" customFormat="1" ht="12.75" hidden="1">
      <c r="A15" s="458"/>
      <c r="B15" s="459"/>
      <c r="C15" s="459"/>
      <c r="D15" s="459"/>
      <c r="E15" s="459"/>
      <c r="F15" s="460"/>
      <c r="G15" s="476" t="s">
        <v>44</v>
      </c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8"/>
      <c r="AC15" s="452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4"/>
      <c r="AQ15" s="452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4"/>
      <c r="BE15" s="452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4"/>
      <c r="BS15" s="452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4"/>
      <c r="CG15" s="452"/>
      <c r="CH15" s="453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4"/>
      <c r="CW15" s="452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4"/>
      <c r="DJ15" s="452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4"/>
    </row>
    <row r="16" spans="1:125" s="13" customFormat="1" ht="16.5" customHeight="1" hidden="1">
      <c r="A16" s="461"/>
      <c r="B16" s="462"/>
      <c r="C16" s="462"/>
      <c r="D16" s="462"/>
      <c r="E16" s="462"/>
      <c r="F16" s="463"/>
      <c r="G16" s="473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5"/>
      <c r="AC16" s="318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20"/>
      <c r="AQ16" s="318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8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20"/>
      <c r="BS16" s="318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20"/>
      <c r="CG16" s="318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20"/>
      <c r="CW16" s="318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20"/>
      <c r="DJ16" s="318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20"/>
    </row>
    <row r="17" spans="1:125" s="47" customFormat="1" ht="26.25" customHeight="1">
      <c r="A17" s="464" t="s">
        <v>8</v>
      </c>
      <c r="B17" s="465"/>
      <c r="C17" s="465"/>
      <c r="D17" s="465"/>
      <c r="E17" s="465"/>
      <c r="F17" s="466"/>
      <c r="G17" s="470" t="s">
        <v>47</v>
      </c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2"/>
      <c r="AC17" s="440" t="s">
        <v>1</v>
      </c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2"/>
      <c r="AQ17" s="440" t="s">
        <v>1</v>
      </c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0">
        <f>BE19+BE20+BE21</f>
        <v>1042941.0022499999</v>
      </c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2"/>
      <c r="BS17" s="440">
        <f>BE17</f>
        <v>1042941.0022499999</v>
      </c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2"/>
      <c r="CG17" s="440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2"/>
      <c r="CW17" s="440"/>
      <c r="CX17" s="441"/>
      <c r="CY17" s="441"/>
      <c r="CZ17" s="441"/>
      <c r="DA17" s="441"/>
      <c r="DB17" s="441"/>
      <c r="DC17" s="441"/>
      <c r="DD17" s="441"/>
      <c r="DE17" s="441"/>
      <c r="DF17" s="441"/>
      <c r="DG17" s="441"/>
      <c r="DH17" s="441"/>
      <c r="DI17" s="442"/>
      <c r="DJ17" s="440"/>
      <c r="DK17" s="441"/>
      <c r="DL17" s="441"/>
      <c r="DM17" s="441"/>
      <c r="DN17" s="441"/>
      <c r="DO17" s="441"/>
      <c r="DP17" s="441"/>
      <c r="DQ17" s="441"/>
      <c r="DR17" s="441"/>
      <c r="DS17" s="441"/>
      <c r="DT17" s="441"/>
      <c r="DU17" s="442"/>
    </row>
    <row r="18" spans="1:125" s="13" customFormat="1" ht="12.75" customHeight="1">
      <c r="A18" s="461" t="s">
        <v>26</v>
      </c>
      <c r="B18" s="462"/>
      <c r="C18" s="462"/>
      <c r="D18" s="462"/>
      <c r="E18" s="462"/>
      <c r="F18" s="463"/>
      <c r="G18" s="473" t="s">
        <v>48</v>
      </c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5"/>
      <c r="AC18" s="318" t="s">
        <v>1</v>
      </c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20"/>
      <c r="AQ18" s="318" t="s">
        <v>1</v>
      </c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8" t="s">
        <v>1</v>
      </c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20"/>
      <c r="BS18" s="318" t="s">
        <v>1</v>
      </c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20"/>
      <c r="CG18" s="318" t="s">
        <v>1</v>
      </c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20"/>
      <c r="CW18" s="318" t="s">
        <v>1</v>
      </c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20"/>
      <c r="DJ18" s="318" t="s">
        <v>1</v>
      </c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20"/>
    </row>
    <row r="19" spans="1:125" s="13" customFormat="1" ht="52.5" customHeight="1">
      <c r="A19" s="461"/>
      <c r="B19" s="462"/>
      <c r="C19" s="462"/>
      <c r="D19" s="462"/>
      <c r="E19" s="462"/>
      <c r="F19" s="463"/>
      <c r="G19" s="473" t="s">
        <v>198</v>
      </c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5"/>
      <c r="AC19" s="318">
        <v>32380878.32</v>
      </c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20"/>
      <c r="AQ19" s="318">
        <v>1.5</v>
      </c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8">
        <f>AC19*AQ19/100</f>
        <v>485713.17480000004</v>
      </c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20"/>
      <c r="BS19" s="318">
        <f>BE19</f>
        <v>485713.17480000004</v>
      </c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20"/>
      <c r="CG19" s="318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20"/>
      <c r="CW19" s="318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320"/>
      <c r="DJ19" s="318"/>
      <c r="DK19" s="319"/>
      <c r="DL19" s="319"/>
      <c r="DM19" s="319"/>
      <c r="DN19" s="319"/>
      <c r="DO19" s="319"/>
      <c r="DP19" s="319"/>
      <c r="DQ19" s="319"/>
      <c r="DR19" s="319"/>
      <c r="DS19" s="319"/>
      <c r="DT19" s="319"/>
      <c r="DU19" s="320"/>
    </row>
    <row r="20" spans="1:125" s="13" customFormat="1" ht="70.5" customHeight="1">
      <c r="A20" s="461"/>
      <c r="B20" s="462"/>
      <c r="C20" s="462"/>
      <c r="D20" s="462"/>
      <c r="E20" s="462"/>
      <c r="F20" s="463"/>
      <c r="G20" s="473" t="s">
        <v>199</v>
      </c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5"/>
      <c r="AC20" s="318">
        <v>19643863.33</v>
      </c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20"/>
      <c r="AQ20" s="318">
        <v>1.5</v>
      </c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8">
        <f>AC20*AQ20/100</f>
        <v>294657.94995</v>
      </c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20"/>
      <c r="BS20" s="318">
        <f>BE20</f>
        <v>294657.94995</v>
      </c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20"/>
      <c r="CG20" s="318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20"/>
      <c r="CW20" s="318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20"/>
      <c r="DJ20" s="318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20"/>
    </row>
    <row r="21" spans="1:125" s="13" customFormat="1" ht="52.5" customHeight="1">
      <c r="A21" s="461"/>
      <c r="B21" s="462"/>
      <c r="C21" s="462"/>
      <c r="D21" s="462"/>
      <c r="E21" s="462"/>
      <c r="F21" s="463"/>
      <c r="G21" s="473" t="s">
        <v>200</v>
      </c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5"/>
      <c r="AC21" s="318">
        <v>17504658.5</v>
      </c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20"/>
      <c r="AQ21" s="318">
        <v>1.5</v>
      </c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8">
        <f>AC21*AQ21/100</f>
        <v>262569.8775</v>
      </c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20"/>
      <c r="BS21" s="318">
        <f>BE21</f>
        <v>262569.8775</v>
      </c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20"/>
      <c r="CG21" s="318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20"/>
      <c r="CW21" s="318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20"/>
      <c r="DJ21" s="318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20"/>
    </row>
    <row r="22" spans="1:125" s="47" customFormat="1" ht="16.5" customHeight="1">
      <c r="A22" s="481" t="s">
        <v>18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80"/>
      <c r="BE22" s="440">
        <f>BE9+BE17</f>
        <v>7374825.00223</v>
      </c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4"/>
      <c r="BS22" s="440">
        <f>BS9+BS19+BS20+BS21</f>
        <v>7374825.002230001</v>
      </c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4"/>
      <c r="CG22" s="445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4"/>
      <c r="CW22" s="440">
        <f>CW9</f>
        <v>0</v>
      </c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4"/>
      <c r="DJ22" s="445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4"/>
    </row>
    <row r="23" spans="1:125" s="13" customFormat="1" ht="28.5" customHeight="1">
      <c r="A23" s="488" t="s">
        <v>168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489"/>
      <c r="DB23" s="489"/>
      <c r="DC23" s="489"/>
      <c r="DD23" s="489"/>
      <c r="DE23" s="489"/>
      <c r="DF23" s="489"/>
      <c r="DG23" s="489"/>
      <c r="DH23" s="489"/>
      <c r="DI23" s="489"/>
      <c r="DJ23" s="489"/>
      <c r="DK23" s="489"/>
      <c r="DL23" s="489"/>
      <c r="DM23" s="489"/>
      <c r="DN23" s="489"/>
      <c r="DO23" s="489"/>
      <c r="DP23" s="489"/>
      <c r="DQ23" s="489"/>
      <c r="DR23" s="489"/>
      <c r="DS23" s="489"/>
      <c r="DT23" s="489"/>
      <c r="DU23" s="489"/>
    </row>
    <row r="24" spans="1:125" ht="15" hidden="1">
      <c r="A24" s="486"/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  <c r="BS24" s="487"/>
      <c r="BT24" s="487"/>
      <c r="BU24" s="487"/>
      <c r="BV24" s="487"/>
      <c r="BW24" s="487"/>
      <c r="BX24" s="487"/>
      <c r="BY24" s="487"/>
      <c r="BZ24" s="487"/>
      <c r="CA24" s="487"/>
      <c r="CB24" s="487"/>
      <c r="CC24" s="487"/>
      <c r="CD24" s="487"/>
      <c r="CE24" s="487"/>
      <c r="CF24" s="487"/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7"/>
      <c r="CZ24" s="487"/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7"/>
      <c r="DN24" s="487"/>
      <c r="DO24" s="487"/>
      <c r="DP24" s="487"/>
      <c r="DQ24" s="487"/>
      <c r="DR24" s="487"/>
      <c r="DS24" s="487"/>
      <c r="DT24" s="487"/>
      <c r="DU24" s="487"/>
    </row>
    <row r="25" ht="19.5" customHeight="1" hidden="1">
      <c r="A25" s="10" t="s">
        <v>49</v>
      </c>
    </row>
    <row r="26" ht="12.75" customHeight="1" hidden="1"/>
    <row r="27" spans="1:125" s="11" customFormat="1" ht="19.5" customHeight="1" hidden="1">
      <c r="A27" s="423" t="s">
        <v>3</v>
      </c>
      <c r="B27" s="424"/>
      <c r="C27" s="424"/>
      <c r="D27" s="424"/>
      <c r="E27" s="424"/>
      <c r="F27" s="425"/>
      <c r="G27" s="423" t="s">
        <v>22</v>
      </c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5"/>
      <c r="AC27" s="423" t="s">
        <v>38</v>
      </c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5"/>
      <c r="AQ27" s="423" t="s">
        <v>39</v>
      </c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3" t="s">
        <v>58</v>
      </c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5"/>
      <c r="BS27" s="408" t="s">
        <v>0</v>
      </c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7"/>
    </row>
    <row r="28" spans="1:125" s="11" customFormat="1" ht="67.5" customHeight="1" hidden="1">
      <c r="A28" s="426"/>
      <c r="B28" s="427"/>
      <c r="C28" s="427"/>
      <c r="D28" s="427"/>
      <c r="E28" s="427"/>
      <c r="F28" s="428"/>
      <c r="G28" s="426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8"/>
      <c r="AC28" s="426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8"/>
      <c r="AQ28" s="426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6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8"/>
      <c r="BS28" s="423" t="s">
        <v>120</v>
      </c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83"/>
      <c r="CG28" s="423" t="s">
        <v>122</v>
      </c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83"/>
      <c r="CW28" s="416" t="s">
        <v>19</v>
      </c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8"/>
    </row>
    <row r="29" spans="1:125" s="11" customFormat="1" ht="28.5" customHeight="1" hidden="1">
      <c r="A29" s="416"/>
      <c r="B29" s="417"/>
      <c r="C29" s="417"/>
      <c r="D29" s="417"/>
      <c r="E29" s="417"/>
      <c r="F29" s="418"/>
      <c r="G29" s="416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8"/>
      <c r="AC29" s="416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8"/>
      <c r="AQ29" s="416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6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8"/>
      <c r="BS29" s="252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84"/>
      <c r="CG29" s="252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84"/>
      <c r="CW29" s="408" t="s">
        <v>2</v>
      </c>
      <c r="CX29" s="419"/>
      <c r="CY29" s="419"/>
      <c r="CZ29" s="419"/>
      <c r="DA29" s="419"/>
      <c r="DB29" s="419"/>
      <c r="DC29" s="419"/>
      <c r="DD29" s="419"/>
      <c r="DE29" s="419"/>
      <c r="DF29" s="419"/>
      <c r="DG29" s="419"/>
      <c r="DH29" s="419"/>
      <c r="DI29" s="420"/>
      <c r="DJ29" s="408" t="s">
        <v>34</v>
      </c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20"/>
    </row>
    <row r="30" spans="1:125" s="12" customFormat="1" ht="12.75" customHeight="1" hidden="1">
      <c r="A30" s="413">
        <v>1</v>
      </c>
      <c r="B30" s="414"/>
      <c r="C30" s="414"/>
      <c r="D30" s="414"/>
      <c r="E30" s="414"/>
      <c r="F30" s="415"/>
      <c r="G30" s="413">
        <v>2</v>
      </c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5"/>
      <c r="AC30" s="413">
        <v>3</v>
      </c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5"/>
      <c r="AQ30" s="413">
        <v>4</v>
      </c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3">
        <v>5</v>
      </c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5"/>
      <c r="BS30" s="413">
        <v>6</v>
      </c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14"/>
      <c r="CF30" s="415"/>
      <c r="CG30" s="413">
        <v>7</v>
      </c>
      <c r="CH30" s="414"/>
      <c r="CI30" s="414"/>
      <c r="CJ30" s="414"/>
      <c r="CK30" s="414"/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5"/>
      <c r="CW30" s="413">
        <v>8</v>
      </c>
      <c r="CX30" s="414"/>
      <c r="CY30" s="414"/>
      <c r="CZ30" s="414"/>
      <c r="DA30" s="414"/>
      <c r="DB30" s="414"/>
      <c r="DC30" s="414"/>
      <c r="DD30" s="414"/>
      <c r="DE30" s="414"/>
      <c r="DF30" s="414"/>
      <c r="DG30" s="414"/>
      <c r="DH30" s="414"/>
      <c r="DI30" s="415"/>
      <c r="DJ30" s="413">
        <v>9</v>
      </c>
      <c r="DK30" s="414"/>
      <c r="DL30" s="414"/>
      <c r="DM30" s="414"/>
      <c r="DN30" s="414"/>
      <c r="DO30" s="414"/>
      <c r="DP30" s="414"/>
      <c r="DQ30" s="414"/>
      <c r="DR30" s="414"/>
      <c r="DS30" s="414"/>
      <c r="DT30" s="414"/>
      <c r="DU30" s="415"/>
    </row>
    <row r="31" spans="1:125" s="13" customFormat="1" ht="63" customHeight="1" hidden="1">
      <c r="A31" s="321" t="s">
        <v>7</v>
      </c>
      <c r="B31" s="322"/>
      <c r="C31" s="322"/>
      <c r="D31" s="322"/>
      <c r="E31" s="322"/>
      <c r="F31" s="323"/>
      <c r="G31" s="324" t="s">
        <v>220</v>
      </c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6"/>
      <c r="AC31" s="327" t="s">
        <v>1</v>
      </c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9"/>
      <c r="AQ31" s="327" t="s">
        <v>1</v>
      </c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18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20"/>
      <c r="BS31" s="318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20"/>
      <c r="CG31" s="318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20"/>
      <c r="CW31" s="318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20"/>
      <c r="DJ31" s="318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20"/>
    </row>
    <row r="32" spans="1:125" s="13" customFormat="1" ht="26.25" customHeight="1" hidden="1">
      <c r="A32" s="321" t="s">
        <v>23</v>
      </c>
      <c r="B32" s="322"/>
      <c r="C32" s="322"/>
      <c r="D32" s="322"/>
      <c r="E32" s="322"/>
      <c r="F32" s="323"/>
      <c r="G32" s="324" t="s">
        <v>50</v>
      </c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6"/>
      <c r="AC32" s="327" t="s">
        <v>1</v>
      </c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9"/>
      <c r="AQ32" s="327" t="s">
        <v>1</v>
      </c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18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20"/>
      <c r="BS32" s="318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20"/>
      <c r="CG32" s="318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20"/>
      <c r="CW32" s="318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20"/>
      <c r="DJ32" s="318" t="s">
        <v>1</v>
      </c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20"/>
    </row>
    <row r="33" spans="1:125" s="13" customFormat="1" ht="16.5" customHeight="1" hidden="1">
      <c r="A33" s="321"/>
      <c r="B33" s="322"/>
      <c r="C33" s="322"/>
      <c r="D33" s="322"/>
      <c r="E33" s="322"/>
      <c r="F33" s="323"/>
      <c r="G33" s="324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6"/>
      <c r="AC33" s="327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9"/>
      <c r="AQ33" s="327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18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20"/>
      <c r="BS33" s="318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20"/>
      <c r="CG33" s="318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20"/>
      <c r="CW33" s="318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20"/>
      <c r="DJ33" s="318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20"/>
    </row>
    <row r="34" spans="1:125" s="13" customFormat="1" ht="16.5" customHeight="1" hidden="1">
      <c r="A34" s="321" t="s">
        <v>8</v>
      </c>
      <c r="B34" s="322"/>
      <c r="C34" s="322"/>
      <c r="D34" s="322"/>
      <c r="E34" s="322"/>
      <c r="F34" s="323"/>
      <c r="G34" s="324" t="s">
        <v>51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6"/>
      <c r="AC34" s="327" t="s">
        <v>1</v>
      </c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9"/>
      <c r="AQ34" s="327" t="s">
        <v>1</v>
      </c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18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20"/>
      <c r="BS34" s="318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20"/>
      <c r="CG34" s="318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20"/>
      <c r="CW34" s="318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20"/>
      <c r="DJ34" s="318"/>
      <c r="DK34" s="319"/>
      <c r="DL34" s="319"/>
      <c r="DM34" s="319"/>
      <c r="DN34" s="319"/>
      <c r="DO34" s="319"/>
      <c r="DP34" s="319"/>
      <c r="DQ34" s="319"/>
      <c r="DR34" s="319"/>
      <c r="DS34" s="319"/>
      <c r="DT34" s="319"/>
      <c r="DU34" s="320"/>
    </row>
    <row r="35" spans="1:125" s="13" customFormat="1" ht="16.5" customHeight="1" hidden="1">
      <c r="A35" s="321" t="s">
        <v>26</v>
      </c>
      <c r="B35" s="322"/>
      <c r="C35" s="322"/>
      <c r="D35" s="322"/>
      <c r="E35" s="322"/>
      <c r="F35" s="323"/>
      <c r="G35" s="324" t="s">
        <v>52</v>
      </c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6"/>
      <c r="AC35" s="327" t="s">
        <v>1</v>
      </c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9"/>
      <c r="AQ35" s="327" t="s">
        <v>1</v>
      </c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18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20"/>
      <c r="BS35" s="318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20"/>
      <c r="CG35" s="318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20"/>
      <c r="CW35" s="318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20"/>
      <c r="DJ35" s="318" t="s">
        <v>1</v>
      </c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20"/>
    </row>
    <row r="36" spans="1:125" s="13" customFormat="1" ht="16.5" customHeight="1" hidden="1">
      <c r="A36" s="321"/>
      <c r="B36" s="322"/>
      <c r="C36" s="322"/>
      <c r="D36" s="322"/>
      <c r="E36" s="322"/>
      <c r="F36" s="323"/>
      <c r="G36" s="324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6"/>
      <c r="AC36" s="327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9"/>
      <c r="AQ36" s="327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18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20"/>
      <c r="BS36" s="318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20"/>
      <c r="CG36" s="318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20"/>
      <c r="CW36" s="318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20"/>
      <c r="DJ36" s="318"/>
      <c r="DK36" s="319"/>
      <c r="DL36" s="319"/>
      <c r="DM36" s="319"/>
      <c r="DN36" s="319"/>
      <c r="DO36" s="319"/>
      <c r="DP36" s="319"/>
      <c r="DQ36" s="319"/>
      <c r="DR36" s="319"/>
      <c r="DS36" s="319"/>
      <c r="DT36" s="319"/>
      <c r="DU36" s="320"/>
    </row>
    <row r="37" spans="1:125" s="13" customFormat="1" ht="16.5" customHeight="1" hidden="1">
      <c r="A37" s="321"/>
      <c r="B37" s="322"/>
      <c r="C37" s="322"/>
      <c r="D37" s="322"/>
      <c r="E37" s="322"/>
      <c r="F37" s="323"/>
      <c r="G37" s="324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6"/>
      <c r="AC37" s="327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9"/>
      <c r="AQ37" s="327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18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20"/>
      <c r="BS37" s="318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20"/>
      <c r="CG37" s="318"/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20"/>
      <c r="CW37" s="318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20"/>
      <c r="DJ37" s="318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20"/>
    </row>
    <row r="38" spans="1:125" s="47" customFormat="1" ht="16.5" customHeight="1" hidden="1">
      <c r="A38" s="446" t="s">
        <v>18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8"/>
      <c r="BE38" s="440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2"/>
      <c r="BS38" s="440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2"/>
      <c r="CG38" s="440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2"/>
      <c r="CW38" s="440"/>
      <c r="CX38" s="441"/>
      <c r="CY38" s="441"/>
      <c r="CZ38" s="441"/>
      <c r="DA38" s="441"/>
      <c r="DB38" s="441"/>
      <c r="DC38" s="441"/>
      <c r="DD38" s="441"/>
      <c r="DE38" s="441"/>
      <c r="DF38" s="441"/>
      <c r="DG38" s="441"/>
      <c r="DH38" s="441"/>
      <c r="DI38" s="442"/>
      <c r="DJ38" s="440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442"/>
    </row>
    <row r="39" spans="1:125" s="13" customFormat="1" ht="16.5" customHeight="1" hidden="1">
      <c r="A39" s="484" t="s">
        <v>169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5"/>
    </row>
    <row r="41" ht="15">
      <c r="A41" s="10" t="s">
        <v>53</v>
      </c>
    </row>
    <row r="42" ht="12.75" customHeight="1"/>
    <row r="43" spans="1:125" s="11" customFormat="1" ht="18.75" customHeight="1">
      <c r="A43" s="423" t="s">
        <v>3</v>
      </c>
      <c r="B43" s="424"/>
      <c r="C43" s="424"/>
      <c r="D43" s="424"/>
      <c r="E43" s="424"/>
      <c r="F43" s="425"/>
      <c r="G43" s="423" t="s">
        <v>54</v>
      </c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5"/>
      <c r="AC43" s="423" t="s">
        <v>154</v>
      </c>
      <c r="AD43" s="251"/>
      <c r="AE43" s="251"/>
      <c r="AF43" s="251"/>
      <c r="AG43" s="251"/>
      <c r="AH43" s="251"/>
      <c r="AI43" s="251"/>
      <c r="AJ43" s="251"/>
      <c r="AK43" s="251"/>
      <c r="AL43" s="423" t="s">
        <v>55</v>
      </c>
      <c r="AM43" s="251"/>
      <c r="AN43" s="251"/>
      <c r="AO43" s="251"/>
      <c r="AP43" s="251"/>
      <c r="AQ43" s="251"/>
      <c r="AR43" s="251"/>
      <c r="AS43" s="251"/>
      <c r="AT43" s="251"/>
      <c r="AU43" s="283"/>
      <c r="AV43" s="433" t="s">
        <v>170</v>
      </c>
      <c r="AW43" s="434"/>
      <c r="AX43" s="434"/>
      <c r="AY43" s="434"/>
      <c r="AZ43" s="434"/>
      <c r="BA43" s="434"/>
      <c r="BB43" s="434"/>
      <c r="BC43" s="434"/>
      <c r="BD43" s="435"/>
      <c r="BE43" s="423" t="s">
        <v>171</v>
      </c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5"/>
      <c r="BS43" s="408" t="s">
        <v>0</v>
      </c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7"/>
    </row>
    <row r="44" spans="1:125" s="11" customFormat="1" ht="67.5" customHeight="1">
      <c r="A44" s="426"/>
      <c r="B44" s="427"/>
      <c r="C44" s="427"/>
      <c r="D44" s="427"/>
      <c r="E44" s="427"/>
      <c r="F44" s="428"/>
      <c r="G44" s="426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429"/>
      <c r="AD44" s="430"/>
      <c r="AE44" s="430"/>
      <c r="AF44" s="430"/>
      <c r="AG44" s="430"/>
      <c r="AH44" s="430"/>
      <c r="AI44" s="430"/>
      <c r="AJ44" s="430"/>
      <c r="AK44" s="430"/>
      <c r="AL44" s="429"/>
      <c r="AM44" s="431"/>
      <c r="AN44" s="431"/>
      <c r="AO44" s="431"/>
      <c r="AP44" s="431"/>
      <c r="AQ44" s="431"/>
      <c r="AR44" s="431"/>
      <c r="AS44" s="431"/>
      <c r="AT44" s="431"/>
      <c r="AU44" s="432"/>
      <c r="AV44" s="436"/>
      <c r="AW44" s="436"/>
      <c r="AX44" s="436"/>
      <c r="AY44" s="436"/>
      <c r="AZ44" s="436"/>
      <c r="BA44" s="436"/>
      <c r="BB44" s="436"/>
      <c r="BC44" s="436"/>
      <c r="BD44" s="437"/>
      <c r="BE44" s="426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8"/>
      <c r="BS44" s="423" t="s">
        <v>120</v>
      </c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83"/>
      <c r="CG44" s="423" t="s">
        <v>122</v>
      </c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83"/>
      <c r="CW44" s="416" t="s">
        <v>19</v>
      </c>
      <c r="CX44" s="417"/>
      <c r="CY44" s="417"/>
      <c r="CZ44" s="417"/>
      <c r="DA44" s="417"/>
      <c r="DB44" s="417"/>
      <c r="DC44" s="417"/>
      <c r="DD44" s="417"/>
      <c r="DE44" s="417"/>
      <c r="DF44" s="417"/>
      <c r="DG44" s="417"/>
      <c r="DH44" s="417"/>
      <c r="DI44" s="417"/>
      <c r="DJ44" s="417"/>
      <c r="DK44" s="417"/>
      <c r="DL44" s="417"/>
      <c r="DM44" s="417"/>
      <c r="DN44" s="417"/>
      <c r="DO44" s="417"/>
      <c r="DP44" s="417"/>
      <c r="DQ44" s="417"/>
      <c r="DR44" s="417"/>
      <c r="DS44" s="417"/>
      <c r="DT44" s="417"/>
      <c r="DU44" s="418"/>
    </row>
    <row r="45" spans="1:125" s="11" customFormat="1" ht="32.25" customHeight="1">
      <c r="A45" s="416"/>
      <c r="B45" s="417"/>
      <c r="C45" s="417"/>
      <c r="D45" s="417"/>
      <c r="E45" s="417"/>
      <c r="F45" s="418"/>
      <c r="G45" s="416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8"/>
      <c r="AC45" s="252"/>
      <c r="AD45" s="253"/>
      <c r="AE45" s="253"/>
      <c r="AF45" s="253"/>
      <c r="AG45" s="253"/>
      <c r="AH45" s="253"/>
      <c r="AI45" s="253"/>
      <c r="AJ45" s="253"/>
      <c r="AK45" s="253"/>
      <c r="AL45" s="252"/>
      <c r="AM45" s="253"/>
      <c r="AN45" s="253"/>
      <c r="AO45" s="253"/>
      <c r="AP45" s="253"/>
      <c r="AQ45" s="253"/>
      <c r="AR45" s="253"/>
      <c r="AS45" s="253"/>
      <c r="AT45" s="253"/>
      <c r="AU45" s="284"/>
      <c r="AV45" s="438"/>
      <c r="AW45" s="438"/>
      <c r="AX45" s="438"/>
      <c r="AY45" s="438"/>
      <c r="AZ45" s="438"/>
      <c r="BA45" s="438"/>
      <c r="BB45" s="438"/>
      <c r="BC45" s="438"/>
      <c r="BD45" s="439"/>
      <c r="BE45" s="416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8"/>
      <c r="BS45" s="252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84"/>
      <c r="CG45" s="252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84"/>
      <c r="CW45" s="408" t="s">
        <v>2</v>
      </c>
      <c r="CX45" s="419"/>
      <c r="CY45" s="419"/>
      <c r="CZ45" s="419"/>
      <c r="DA45" s="419"/>
      <c r="DB45" s="419"/>
      <c r="DC45" s="419"/>
      <c r="DD45" s="419"/>
      <c r="DE45" s="419"/>
      <c r="DF45" s="419"/>
      <c r="DG45" s="419"/>
      <c r="DH45" s="419"/>
      <c r="DI45" s="420"/>
      <c r="DJ45" s="408" t="s">
        <v>34</v>
      </c>
      <c r="DK45" s="419"/>
      <c r="DL45" s="419"/>
      <c r="DM45" s="419"/>
      <c r="DN45" s="419"/>
      <c r="DO45" s="419"/>
      <c r="DP45" s="419"/>
      <c r="DQ45" s="419"/>
      <c r="DR45" s="419"/>
      <c r="DS45" s="419"/>
      <c r="DT45" s="419"/>
      <c r="DU45" s="420"/>
    </row>
    <row r="46" spans="1:125" s="12" customFormat="1" ht="12.75">
      <c r="A46" s="413">
        <v>1</v>
      </c>
      <c r="B46" s="414"/>
      <c r="C46" s="414"/>
      <c r="D46" s="414"/>
      <c r="E46" s="414"/>
      <c r="F46" s="415"/>
      <c r="G46" s="413">
        <v>2</v>
      </c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5"/>
      <c r="AC46" s="409">
        <v>3</v>
      </c>
      <c r="AD46" s="410"/>
      <c r="AE46" s="410"/>
      <c r="AF46" s="410"/>
      <c r="AG46" s="410"/>
      <c r="AH46" s="410"/>
      <c r="AI46" s="410"/>
      <c r="AJ46" s="410"/>
      <c r="AK46" s="410"/>
      <c r="AL46" s="409">
        <v>4</v>
      </c>
      <c r="AM46" s="410"/>
      <c r="AN46" s="410"/>
      <c r="AO46" s="410"/>
      <c r="AP46" s="410"/>
      <c r="AQ46" s="410"/>
      <c r="AR46" s="410"/>
      <c r="AS46" s="410"/>
      <c r="AT46" s="410"/>
      <c r="AU46" s="411"/>
      <c r="AV46" s="412">
        <v>5</v>
      </c>
      <c r="AW46" s="410"/>
      <c r="AX46" s="410"/>
      <c r="AY46" s="410"/>
      <c r="AZ46" s="410"/>
      <c r="BA46" s="410"/>
      <c r="BB46" s="410"/>
      <c r="BC46" s="410"/>
      <c r="BD46" s="411"/>
      <c r="BE46" s="413">
        <v>6</v>
      </c>
      <c r="BF46" s="414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4"/>
      <c r="BR46" s="415"/>
      <c r="BS46" s="413">
        <v>7</v>
      </c>
      <c r="BT46" s="414"/>
      <c r="BU46" s="414"/>
      <c r="BV46" s="414"/>
      <c r="BW46" s="414"/>
      <c r="BX46" s="414"/>
      <c r="BY46" s="414"/>
      <c r="BZ46" s="414"/>
      <c r="CA46" s="414"/>
      <c r="CB46" s="414"/>
      <c r="CC46" s="414"/>
      <c r="CD46" s="414"/>
      <c r="CE46" s="414"/>
      <c r="CF46" s="415"/>
      <c r="CG46" s="413">
        <v>8</v>
      </c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5"/>
      <c r="CW46" s="413">
        <v>9</v>
      </c>
      <c r="CX46" s="414"/>
      <c r="CY46" s="414"/>
      <c r="CZ46" s="414"/>
      <c r="DA46" s="414"/>
      <c r="DB46" s="414"/>
      <c r="DC46" s="414"/>
      <c r="DD46" s="414"/>
      <c r="DE46" s="414"/>
      <c r="DF46" s="414"/>
      <c r="DG46" s="414"/>
      <c r="DH46" s="414"/>
      <c r="DI46" s="415"/>
      <c r="DJ46" s="413">
        <v>10</v>
      </c>
      <c r="DK46" s="414"/>
      <c r="DL46" s="414"/>
      <c r="DM46" s="414"/>
      <c r="DN46" s="414"/>
      <c r="DO46" s="414"/>
      <c r="DP46" s="414"/>
      <c r="DQ46" s="414"/>
      <c r="DR46" s="414"/>
      <c r="DS46" s="414"/>
      <c r="DT46" s="414"/>
      <c r="DU46" s="415"/>
    </row>
    <row r="47" spans="1:125" s="13" customFormat="1" ht="15.75" customHeight="1">
      <c r="A47" s="321" t="s">
        <v>7</v>
      </c>
      <c r="B47" s="322"/>
      <c r="C47" s="322"/>
      <c r="D47" s="322"/>
      <c r="E47" s="322"/>
      <c r="F47" s="323"/>
      <c r="G47" s="324" t="s">
        <v>177</v>
      </c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6"/>
      <c r="AC47" s="409" t="s">
        <v>1</v>
      </c>
      <c r="AD47" s="410"/>
      <c r="AE47" s="410"/>
      <c r="AF47" s="410"/>
      <c r="AG47" s="410"/>
      <c r="AH47" s="410"/>
      <c r="AI47" s="410"/>
      <c r="AJ47" s="410"/>
      <c r="AK47" s="410"/>
      <c r="AL47" s="409" t="s">
        <v>1</v>
      </c>
      <c r="AM47" s="410"/>
      <c r="AN47" s="410"/>
      <c r="AO47" s="410"/>
      <c r="AP47" s="410"/>
      <c r="AQ47" s="410"/>
      <c r="AR47" s="410"/>
      <c r="AS47" s="410"/>
      <c r="AT47" s="410"/>
      <c r="AU47" s="411"/>
      <c r="AV47" s="412" t="s">
        <v>1</v>
      </c>
      <c r="AW47" s="410"/>
      <c r="AX47" s="410"/>
      <c r="AY47" s="410"/>
      <c r="AZ47" s="410"/>
      <c r="BA47" s="410"/>
      <c r="BB47" s="410"/>
      <c r="BC47" s="410"/>
      <c r="BD47" s="411"/>
      <c r="BE47" s="318">
        <f>BE49</f>
        <v>3363.24</v>
      </c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9"/>
      <c r="BS47" s="327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9"/>
      <c r="CG47" s="327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9"/>
      <c r="CW47" s="318">
        <f>CW49</f>
        <v>3363.24</v>
      </c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9"/>
      <c r="DJ47" s="327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9"/>
    </row>
    <row r="48" spans="1:125" s="13" customFormat="1" ht="16.5" customHeight="1">
      <c r="A48" s="321"/>
      <c r="B48" s="322"/>
      <c r="C48" s="322"/>
      <c r="D48" s="322"/>
      <c r="E48" s="322"/>
      <c r="F48" s="323"/>
      <c r="G48" s="408" t="s">
        <v>0</v>
      </c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7"/>
      <c r="AC48" s="409" t="s">
        <v>1</v>
      </c>
      <c r="AD48" s="410"/>
      <c r="AE48" s="410"/>
      <c r="AF48" s="410"/>
      <c r="AG48" s="410"/>
      <c r="AH48" s="410"/>
      <c r="AI48" s="410"/>
      <c r="AJ48" s="410"/>
      <c r="AK48" s="410"/>
      <c r="AL48" s="409" t="s">
        <v>1</v>
      </c>
      <c r="AM48" s="410"/>
      <c r="AN48" s="410"/>
      <c r="AO48" s="410"/>
      <c r="AP48" s="410"/>
      <c r="AQ48" s="410"/>
      <c r="AR48" s="410"/>
      <c r="AS48" s="410"/>
      <c r="AT48" s="410"/>
      <c r="AU48" s="411"/>
      <c r="AV48" s="412" t="s">
        <v>1</v>
      </c>
      <c r="AW48" s="410"/>
      <c r="AX48" s="410"/>
      <c r="AY48" s="410"/>
      <c r="AZ48" s="410"/>
      <c r="BA48" s="410"/>
      <c r="BB48" s="410"/>
      <c r="BC48" s="410"/>
      <c r="BD48" s="411"/>
      <c r="BE48" s="327" t="s">
        <v>1</v>
      </c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9"/>
      <c r="BS48" s="327" t="s">
        <v>1</v>
      </c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9"/>
      <c r="CG48" s="327" t="s">
        <v>1</v>
      </c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9"/>
      <c r="CW48" s="327" t="s">
        <v>1</v>
      </c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9"/>
      <c r="DJ48" s="327" t="s">
        <v>1</v>
      </c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9"/>
    </row>
    <row r="49" spans="1:125" s="13" customFormat="1" ht="81.75" customHeight="1">
      <c r="A49" s="321" t="s">
        <v>24</v>
      </c>
      <c r="B49" s="322"/>
      <c r="C49" s="322"/>
      <c r="D49" s="322"/>
      <c r="E49" s="322"/>
      <c r="F49" s="323"/>
      <c r="G49" s="324" t="s">
        <v>222</v>
      </c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6"/>
      <c r="AC49" s="408">
        <v>293</v>
      </c>
      <c r="AD49" s="236"/>
      <c r="AE49" s="236"/>
      <c r="AF49" s="236"/>
      <c r="AG49" s="236"/>
      <c r="AH49" s="236"/>
      <c r="AI49" s="236"/>
      <c r="AJ49" s="236"/>
      <c r="AK49" s="236"/>
      <c r="AL49" s="482">
        <v>1681.62</v>
      </c>
      <c r="AM49" s="242"/>
      <c r="AN49" s="242"/>
      <c r="AO49" s="242"/>
      <c r="AP49" s="242"/>
      <c r="AQ49" s="242"/>
      <c r="AR49" s="242"/>
      <c r="AS49" s="242"/>
      <c r="AT49" s="242"/>
      <c r="AU49" s="243"/>
      <c r="AV49" s="483">
        <v>2</v>
      </c>
      <c r="AW49" s="242"/>
      <c r="AX49" s="242"/>
      <c r="AY49" s="242"/>
      <c r="AZ49" s="242"/>
      <c r="BA49" s="242"/>
      <c r="BB49" s="242"/>
      <c r="BC49" s="242"/>
      <c r="BD49" s="243"/>
      <c r="BE49" s="318">
        <f>AL49*AV49</f>
        <v>3363.24</v>
      </c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20"/>
      <c r="BS49" s="318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20"/>
      <c r="CG49" s="318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20"/>
      <c r="CW49" s="318">
        <f>BE49</f>
        <v>3363.24</v>
      </c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20"/>
      <c r="DJ49" s="318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20"/>
    </row>
    <row r="50" spans="1:125" s="47" customFormat="1" ht="16.5" customHeight="1">
      <c r="A50" s="446" t="s">
        <v>18</v>
      </c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80"/>
      <c r="BE50" s="440">
        <f>BE47</f>
        <v>3363.24</v>
      </c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4"/>
      <c r="BS50" s="445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4"/>
      <c r="CG50" s="445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4"/>
      <c r="CW50" s="440">
        <f>CW47</f>
        <v>3363.24</v>
      </c>
      <c r="CX50" s="443"/>
      <c r="CY50" s="443"/>
      <c r="CZ50" s="443"/>
      <c r="DA50" s="443"/>
      <c r="DB50" s="443"/>
      <c r="DC50" s="443"/>
      <c r="DD50" s="443"/>
      <c r="DE50" s="443"/>
      <c r="DF50" s="443"/>
      <c r="DG50" s="443"/>
      <c r="DH50" s="443"/>
      <c r="DI50" s="444"/>
      <c r="DJ50" s="445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44"/>
    </row>
    <row r="51" spans="1:125" ht="21" customHeight="1" hidden="1">
      <c r="A51" s="332" t="s">
        <v>172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3"/>
      <c r="DF51" s="333"/>
      <c r="DG51" s="333"/>
      <c r="DH51" s="333"/>
      <c r="DI51" s="333"/>
      <c r="DJ51" s="333"/>
      <c r="DK51" s="333"/>
      <c r="DL51" s="333"/>
      <c r="DM51" s="333"/>
      <c r="DN51" s="333"/>
      <c r="DO51" s="333"/>
      <c r="DP51" s="333"/>
      <c r="DQ51" s="333"/>
      <c r="DR51" s="333"/>
      <c r="DS51" s="333"/>
      <c r="DT51" s="333"/>
      <c r="DU51" s="333"/>
    </row>
    <row r="52" ht="15" hidden="1"/>
    <row r="53" spans="1:124" ht="15" hidden="1">
      <c r="A53" s="421" t="s">
        <v>257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422"/>
    </row>
    <row r="54" ht="15" hidden="1"/>
    <row r="55" spans="1:125" ht="15" hidden="1">
      <c r="A55" s="423" t="s">
        <v>3</v>
      </c>
      <c r="B55" s="424"/>
      <c r="C55" s="424"/>
      <c r="D55" s="424"/>
      <c r="E55" s="424"/>
      <c r="F55" s="425"/>
      <c r="G55" s="423" t="s">
        <v>54</v>
      </c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5"/>
      <c r="AC55" s="423" t="s">
        <v>154</v>
      </c>
      <c r="AD55" s="251"/>
      <c r="AE55" s="251"/>
      <c r="AF55" s="251"/>
      <c r="AG55" s="251"/>
      <c r="AH55" s="251"/>
      <c r="AI55" s="251"/>
      <c r="AJ55" s="251"/>
      <c r="AK55" s="251"/>
      <c r="AL55" s="423" t="s">
        <v>55</v>
      </c>
      <c r="AM55" s="251"/>
      <c r="AN55" s="251"/>
      <c r="AO55" s="251"/>
      <c r="AP55" s="251"/>
      <c r="AQ55" s="251"/>
      <c r="AR55" s="251"/>
      <c r="AS55" s="251"/>
      <c r="AT55" s="251"/>
      <c r="AU55" s="283"/>
      <c r="AV55" s="433" t="s">
        <v>170</v>
      </c>
      <c r="AW55" s="434"/>
      <c r="AX55" s="434"/>
      <c r="AY55" s="434"/>
      <c r="AZ55" s="434"/>
      <c r="BA55" s="434"/>
      <c r="BB55" s="434"/>
      <c r="BC55" s="434"/>
      <c r="BD55" s="435"/>
      <c r="BE55" s="423" t="s">
        <v>171</v>
      </c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5"/>
      <c r="BS55" s="408" t="s">
        <v>0</v>
      </c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7"/>
    </row>
    <row r="56" spans="1:125" ht="68.25" customHeight="1" hidden="1">
      <c r="A56" s="426"/>
      <c r="B56" s="427"/>
      <c r="C56" s="427"/>
      <c r="D56" s="427"/>
      <c r="E56" s="427"/>
      <c r="F56" s="428"/>
      <c r="G56" s="426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8"/>
      <c r="AC56" s="429"/>
      <c r="AD56" s="430"/>
      <c r="AE56" s="430"/>
      <c r="AF56" s="430"/>
      <c r="AG56" s="430"/>
      <c r="AH56" s="430"/>
      <c r="AI56" s="430"/>
      <c r="AJ56" s="430"/>
      <c r="AK56" s="430"/>
      <c r="AL56" s="429"/>
      <c r="AM56" s="431"/>
      <c r="AN56" s="431"/>
      <c r="AO56" s="431"/>
      <c r="AP56" s="431"/>
      <c r="AQ56" s="431"/>
      <c r="AR56" s="431"/>
      <c r="AS56" s="431"/>
      <c r="AT56" s="431"/>
      <c r="AU56" s="432"/>
      <c r="AV56" s="436"/>
      <c r="AW56" s="436"/>
      <c r="AX56" s="436"/>
      <c r="AY56" s="436"/>
      <c r="AZ56" s="436"/>
      <c r="BA56" s="436"/>
      <c r="BB56" s="436"/>
      <c r="BC56" s="436"/>
      <c r="BD56" s="437"/>
      <c r="BE56" s="426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8"/>
      <c r="BS56" s="423" t="s">
        <v>120</v>
      </c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83"/>
      <c r="CG56" s="423" t="s">
        <v>122</v>
      </c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83"/>
      <c r="CW56" s="416" t="s">
        <v>19</v>
      </c>
      <c r="CX56" s="417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417"/>
      <c r="DP56" s="417"/>
      <c r="DQ56" s="417"/>
      <c r="DR56" s="417"/>
      <c r="DS56" s="417"/>
      <c r="DT56" s="417"/>
      <c r="DU56" s="418"/>
    </row>
    <row r="57" spans="1:125" ht="28.5" customHeight="1" hidden="1">
      <c r="A57" s="416"/>
      <c r="B57" s="417"/>
      <c r="C57" s="417"/>
      <c r="D57" s="417"/>
      <c r="E57" s="417"/>
      <c r="F57" s="418"/>
      <c r="G57" s="416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8"/>
      <c r="AC57" s="252"/>
      <c r="AD57" s="253"/>
      <c r="AE57" s="253"/>
      <c r="AF57" s="253"/>
      <c r="AG57" s="253"/>
      <c r="AH57" s="253"/>
      <c r="AI57" s="253"/>
      <c r="AJ57" s="253"/>
      <c r="AK57" s="253"/>
      <c r="AL57" s="252"/>
      <c r="AM57" s="253"/>
      <c r="AN57" s="253"/>
      <c r="AO57" s="253"/>
      <c r="AP57" s="253"/>
      <c r="AQ57" s="253"/>
      <c r="AR57" s="253"/>
      <c r="AS57" s="253"/>
      <c r="AT57" s="253"/>
      <c r="AU57" s="284"/>
      <c r="AV57" s="438"/>
      <c r="AW57" s="438"/>
      <c r="AX57" s="438"/>
      <c r="AY57" s="438"/>
      <c r="AZ57" s="438"/>
      <c r="BA57" s="438"/>
      <c r="BB57" s="438"/>
      <c r="BC57" s="438"/>
      <c r="BD57" s="439"/>
      <c r="BE57" s="416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8"/>
      <c r="BS57" s="252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84"/>
      <c r="CG57" s="252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84"/>
      <c r="CW57" s="408" t="s">
        <v>2</v>
      </c>
      <c r="CX57" s="419"/>
      <c r="CY57" s="419"/>
      <c r="CZ57" s="419"/>
      <c r="DA57" s="419"/>
      <c r="DB57" s="419"/>
      <c r="DC57" s="419"/>
      <c r="DD57" s="419"/>
      <c r="DE57" s="419"/>
      <c r="DF57" s="419"/>
      <c r="DG57" s="419"/>
      <c r="DH57" s="419"/>
      <c r="DI57" s="420"/>
      <c r="DJ57" s="408" t="s">
        <v>34</v>
      </c>
      <c r="DK57" s="419"/>
      <c r="DL57" s="419"/>
      <c r="DM57" s="419"/>
      <c r="DN57" s="419"/>
      <c r="DO57" s="419"/>
      <c r="DP57" s="419"/>
      <c r="DQ57" s="419"/>
      <c r="DR57" s="419"/>
      <c r="DS57" s="419"/>
      <c r="DT57" s="419"/>
      <c r="DU57" s="420"/>
    </row>
    <row r="58" spans="1:125" ht="15" hidden="1">
      <c r="A58" s="413">
        <v>1</v>
      </c>
      <c r="B58" s="414"/>
      <c r="C58" s="414"/>
      <c r="D58" s="414"/>
      <c r="E58" s="414"/>
      <c r="F58" s="415"/>
      <c r="G58" s="413">
        <v>2</v>
      </c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5"/>
      <c r="AC58" s="409">
        <v>3</v>
      </c>
      <c r="AD58" s="410"/>
      <c r="AE58" s="410"/>
      <c r="AF58" s="410"/>
      <c r="AG58" s="410"/>
      <c r="AH58" s="410"/>
      <c r="AI58" s="410"/>
      <c r="AJ58" s="410"/>
      <c r="AK58" s="410"/>
      <c r="AL58" s="409">
        <v>4</v>
      </c>
      <c r="AM58" s="410"/>
      <c r="AN58" s="410"/>
      <c r="AO58" s="410"/>
      <c r="AP58" s="410"/>
      <c r="AQ58" s="410"/>
      <c r="AR58" s="410"/>
      <c r="AS58" s="410"/>
      <c r="AT58" s="410"/>
      <c r="AU58" s="411"/>
      <c r="AV58" s="412">
        <v>5</v>
      </c>
      <c r="AW58" s="410"/>
      <c r="AX58" s="410"/>
      <c r="AY58" s="410"/>
      <c r="AZ58" s="410"/>
      <c r="BA58" s="410"/>
      <c r="BB58" s="410"/>
      <c r="BC58" s="410"/>
      <c r="BD58" s="411"/>
      <c r="BE58" s="413">
        <v>6</v>
      </c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5"/>
      <c r="BS58" s="413">
        <v>7</v>
      </c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5"/>
      <c r="CG58" s="413">
        <v>8</v>
      </c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5"/>
      <c r="CW58" s="413">
        <v>9</v>
      </c>
      <c r="CX58" s="414"/>
      <c r="CY58" s="414"/>
      <c r="CZ58" s="414"/>
      <c r="DA58" s="414"/>
      <c r="DB58" s="414"/>
      <c r="DC58" s="414"/>
      <c r="DD58" s="414"/>
      <c r="DE58" s="414"/>
      <c r="DF58" s="414"/>
      <c r="DG58" s="414"/>
      <c r="DH58" s="414"/>
      <c r="DI58" s="415"/>
      <c r="DJ58" s="413">
        <v>10</v>
      </c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5"/>
    </row>
    <row r="59" spans="1:125" ht="15" customHeight="1" hidden="1">
      <c r="A59" s="321" t="s">
        <v>7</v>
      </c>
      <c r="B59" s="322"/>
      <c r="C59" s="322"/>
      <c r="D59" s="322"/>
      <c r="E59" s="322"/>
      <c r="F59" s="323"/>
      <c r="G59" s="324" t="s">
        <v>177</v>
      </c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6"/>
      <c r="AC59" s="409" t="s">
        <v>1</v>
      </c>
      <c r="AD59" s="410"/>
      <c r="AE59" s="410"/>
      <c r="AF59" s="410"/>
      <c r="AG59" s="410"/>
      <c r="AH59" s="410"/>
      <c r="AI59" s="410"/>
      <c r="AJ59" s="410"/>
      <c r="AK59" s="410"/>
      <c r="AL59" s="409" t="s">
        <v>1</v>
      </c>
      <c r="AM59" s="410"/>
      <c r="AN59" s="410"/>
      <c r="AO59" s="410"/>
      <c r="AP59" s="410"/>
      <c r="AQ59" s="410"/>
      <c r="AR59" s="410"/>
      <c r="AS59" s="410"/>
      <c r="AT59" s="410"/>
      <c r="AU59" s="411"/>
      <c r="AV59" s="412" t="s">
        <v>1</v>
      </c>
      <c r="AW59" s="410"/>
      <c r="AX59" s="410"/>
      <c r="AY59" s="410"/>
      <c r="AZ59" s="410"/>
      <c r="BA59" s="410"/>
      <c r="BB59" s="410"/>
      <c r="BC59" s="410"/>
      <c r="BD59" s="411"/>
      <c r="BE59" s="327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9"/>
      <c r="BS59" s="327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9"/>
      <c r="CG59" s="327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9"/>
      <c r="CW59" s="327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9"/>
      <c r="DJ59" s="327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9"/>
    </row>
    <row r="60" spans="1:125" ht="15" hidden="1">
      <c r="A60" s="321"/>
      <c r="B60" s="322"/>
      <c r="C60" s="322"/>
      <c r="D60" s="322"/>
      <c r="E60" s="322"/>
      <c r="F60" s="323"/>
      <c r="G60" s="408" t="s">
        <v>0</v>
      </c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7"/>
      <c r="AC60" s="409" t="s">
        <v>1</v>
      </c>
      <c r="AD60" s="410"/>
      <c r="AE60" s="410"/>
      <c r="AF60" s="410"/>
      <c r="AG60" s="410"/>
      <c r="AH60" s="410"/>
      <c r="AI60" s="410"/>
      <c r="AJ60" s="410"/>
      <c r="AK60" s="410"/>
      <c r="AL60" s="409" t="s">
        <v>1</v>
      </c>
      <c r="AM60" s="410"/>
      <c r="AN60" s="410"/>
      <c r="AO60" s="410"/>
      <c r="AP60" s="410"/>
      <c r="AQ60" s="410"/>
      <c r="AR60" s="410"/>
      <c r="AS60" s="410"/>
      <c r="AT60" s="410"/>
      <c r="AU60" s="411"/>
      <c r="AV60" s="412" t="s">
        <v>1</v>
      </c>
      <c r="AW60" s="410"/>
      <c r="AX60" s="410"/>
      <c r="AY60" s="410"/>
      <c r="AZ60" s="410"/>
      <c r="BA60" s="410"/>
      <c r="BB60" s="410"/>
      <c r="BC60" s="410"/>
      <c r="BD60" s="411"/>
      <c r="BE60" s="327" t="s">
        <v>1</v>
      </c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9"/>
      <c r="BS60" s="327" t="s">
        <v>1</v>
      </c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9"/>
      <c r="CG60" s="327" t="s">
        <v>1</v>
      </c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9"/>
      <c r="CW60" s="327" t="s">
        <v>1</v>
      </c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9"/>
      <c r="DJ60" s="327" t="s">
        <v>1</v>
      </c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9"/>
    </row>
    <row r="61" spans="1:125" ht="15" hidden="1">
      <c r="A61" s="321" t="s">
        <v>23</v>
      </c>
      <c r="B61" s="322"/>
      <c r="C61" s="322"/>
      <c r="D61" s="322"/>
      <c r="E61" s="322"/>
      <c r="F61" s="323"/>
      <c r="G61" s="408" t="s">
        <v>255</v>
      </c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7"/>
      <c r="AC61" s="409">
        <v>610</v>
      </c>
      <c r="AD61" s="410"/>
      <c r="AE61" s="410"/>
      <c r="AF61" s="410"/>
      <c r="AG61" s="410"/>
      <c r="AH61" s="410"/>
      <c r="AI61" s="410"/>
      <c r="AJ61" s="410"/>
      <c r="AK61" s="410"/>
      <c r="AL61" s="409"/>
      <c r="AM61" s="410"/>
      <c r="AN61" s="410"/>
      <c r="AO61" s="410"/>
      <c r="AP61" s="410"/>
      <c r="AQ61" s="410"/>
      <c r="AR61" s="410"/>
      <c r="AS61" s="410"/>
      <c r="AT61" s="410"/>
      <c r="AU61" s="411"/>
      <c r="AV61" s="412">
        <v>1</v>
      </c>
      <c r="AW61" s="410"/>
      <c r="AX61" s="410"/>
      <c r="AY61" s="410"/>
      <c r="AZ61" s="410"/>
      <c r="BA61" s="410"/>
      <c r="BB61" s="410"/>
      <c r="BC61" s="410"/>
      <c r="BD61" s="411"/>
      <c r="BE61" s="327">
        <f>AL61*AV61</f>
        <v>0</v>
      </c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9"/>
      <c r="BS61" s="327">
        <f>BE61</f>
        <v>0</v>
      </c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9"/>
      <c r="CG61" s="327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9"/>
      <c r="CW61" s="327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9"/>
      <c r="DJ61" s="327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9"/>
    </row>
    <row r="62" spans="1:125" ht="15" hidden="1">
      <c r="A62" s="348" t="s">
        <v>18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6"/>
      <c r="BE62" s="327">
        <f>BE59</f>
        <v>0</v>
      </c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9"/>
      <c r="BS62" s="327">
        <f>BS59</f>
        <v>0</v>
      </c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9"/>
      <c r="CG62" s="327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9"/>
      <c r="CW62" s="327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9"/>
      <c r="DJ62" s="327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9"/>
    </row>
    <row r="63" spans="1:125" ht="15" hidden="1">
      <c r="A63" s="332" t="s">
        <v>258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3"/>
      <c r="DS63" s="333"/>
      <c r="DT63" s="333"/>
      <c r="DU63" s="333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FU15" sqref="FU15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3" customFormat="1" ht="3" customHeight="1"/>
    <row r="2" s="3" customFormat="1" ht="15">
      <c r="A2" s="3" t="s">
        <v>56</v>
      </c>
    </row>
    <row r="3" s="3" customFormat="1" ht="18" customHeight="1">
      <c r="A3" s="3" t="s">
        <v>57</v>
      </c>
    </row>
    <row r="4" s="3" customFormat="1" ht="12.75" customHeight="1"/>
    <row r="5" spans="1:124" s="2" customFormat="1" ht="16.5" customHeight="1">
      <c r="A5" s="508" t="s">
        <v>3</v>
      </c>
      <c r="B5" s="509"/>
      <c r="C5" s="509"/>
      <c r="D5" s="509"/>
      <c r="E5" s="509"/>
      <c r="F5" s="510"/>
      <c r="G5" s="508" t="s">
        <v>22</v>
      </c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10"/>
      <c r="Z5" s="508" t="s">
        <v>59</v>
      </c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10"/>
      <c r="AM5" s="508" t="s">
        <v>60</v>
      </c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10"/>
      <c r="AZ5" s="508" t="s">
        <v>61</v>
      </c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8" t="s">
        <v>62</v>
      </c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10"/>
      <c r="BX5" s="364" t="s">
        <v>0</v>
      </c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4"/>
    </row>
    <row r="6" spans="1:124" s="2" customFormat="1" ht="85.5" customHeight="1">
      <c r="A6" s="511"/>
      <c r="B6" s="512"/>
      <c r="C6" s="512"/>
      <c r="D6" s="512"/>
      <c r="E6" s="512"/>
      <c r="F6" s="513"/>
      <c r="G6" s="511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3"/>
      <c r="Z6" s="511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3"/>
      <c r="AM6" s="511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3"/>
      <c r="AZ6" s="511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1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3"/>
      <c r="BX6" s="375" t="s">
        <v>119</v>
      </c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7"/>
      <c r="CK6" s="375" t="s">
        <v>122</v>
      </c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  <c r="CW6" s="376"/>
      <c r="CX6" s="376"/>
      <c r="CY6" s="377"/>
      <c r="CZ6" s="364" t="s">
        <v>19</v>
      </c>
      <c r="DA6" s="400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1"/>
    </row>
    <row r="7" spans="1:124" s="2" customFormat="1" ht="28.5" customHeight="1">
      <c r="A7" s="514"/>
      <c r="B7" s="515"/>
      <c r="C7" s="515"/>
      <c r="D7" s="515"/>
      <c r="E7" s="515"/>
      <c r="F7" s="516"/>
      <c r="G7" s="514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6"/>
      <c r="Z7" s="514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6"/>
      <c r="AM7" s="514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6"/>
      <c r="AZ7" s="514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4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6"/>
      <c r="BX7" s="378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80"/>
      <c r="CK7" s="378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80"/>
      <c r="CZ7" s="364" t="s">
        <v>2</v>
      </c>
      <c r="DA7" s="383"/>
      <c r="DB7" s="383"/>
      <c r="DC7" s="383"/>
      <c r="DD7" s="383"/>
      <c r="DE7" s="383"/>
      <c r="DF7" s="383"/>
      <c r="DG7" s="383"/>
      <c r="DH7" s="383"/>
      <c r="DI7" s="383"/>
      <c r="DJ7" s="384"/>
      <c r="DK7" s="364" t="s">
        <v>34</v>
      </c>
      <c r="DL7" s="383"/>
      <c r="DM7" s="383"/>
      <c r="DN7" s="383"/>
      <c r="DO7" s="383"/>
      <c r="DP7" s="383"/>
      <c r="DQ7" s="383"/>
      <c r="DR7" s="383"/>
      <c r="DS7" s="383"/>
      <c r="DT7" s="384"/>
    </row>
    <row r="8" spans="1:124" s="5" customFormat="1" ht="12.75">
      <c r="A8" s="496">
        <v>1</v>
      </c>
      <c r="B8" s="497"/>
      <c r="C8" s="497"/>
      <c r="D8" s="497"/>
      <c r="E8" s="497"/>
      <c r="F8" s="498"/>
      <c r="G8" s="496">
        <v>2</v>
      </c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8"/>
      <c r="Z8" s="496">
        <v>3</v>
      </c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8"/>
      <c r="AM8" s="496">
        <v>4</v>
      </c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8"/>
      <c r="AZ8" s="496">
        <v>5</v>
      </c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6">
        <v>6</v>
      </c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8"/>
      <c r="BX8" s="496">
        <v>7</v>
      </c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8"/>
      <c r="CK8" s="496">
        <v>8</v>
      </c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8"/>
      <c r="CZ8" s="496">
        <v>9</v>
      </c>
      <c r="DA8" s="497"/>
      <c r="DB8" s="497"/>
      <c r="DC8" s="497"/>
      <c r="DD8" s="497"/>
      <c r="DE8" s="497"/>
      <c r="DF8" s="497"/>
      <c r="DG8" s="497"/>
      <c r="DH8" s="497"/>
      <c r="DI8" s="497"/>
      <c r="DJ8" s="498"/>
      <c r="DK8" s="496">
        <v>10</v>
      </c>
      <c r="DL8" s="497"/>
      <c r="DM8" s="497"/>
      <c r="DN8" s="497"/>
      <c r="DO8" s="497"/>
      <c r="DP8" s="497"/>
      <c r="DQ8" s="497"/>
      <c r="DR8" s="497"/>
      <c r="DS8" s="497"/>
      <c r="DT8" s="498"/>
    </row>
    <row r="9" spans="1:124" s="4" customFormat="1" ht="52.5" customHeight="1">
      <c r="A9" s="499" t="s">
        <v>7</v>
      </c>
      <c r="B9" s="500"/>
      <c r="C9" s="500"/>
      <c r="D9" s="500"/>
      <c r="E9" s="500"/>
      <c r="F9" s="501"/>
      <c r="G9" s="502" t="s">
        <v>64</v>
      </c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4"/>
      <c r="Z9" s="490">
        <v>8</v>
      </c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2"/>
      <c r="AM9" s="490">
        <v>12</v>
      </c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2"/>
      <c r="AZ9" s="490">
        <v>1300</v>
      </c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0">
        <f>Z9*AM9*AZ9</f>
        <v>124800</v>
      </c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2"/>
      <c r="BX9" s="490">
        <f>BL9</f>
        <v>124800</v>
      </c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2"/>
      <c r="CK9" s="490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2"/>
      <c r="CZ9" s="490"/>
      <c r="DA9" s="491"/>
      <c r="DB9" s="491"/>
      <c r="DC9" s="491"/>
      <c r="DD9" s="491"/>
      <c r="DE9" s="491"/>
      <c r="DF9" s="491"/>
      <c r="DG9" s="491"/>
      <c r="DH9" s="491"/>
      <c r="DI9" s="491"/>
      <c r="DJ9" s="492"/>
      <c r="DK9" s="490"/>
      <c r="DL9" s="491"/>
      <c r="DM9" s="491"/>
      <c r="DN9" s="491"/>
      <c r="DO9" s="491"/>
      <c r="DP9" s="491"/>
      <c r="DQ9" s="491"/>
      <c r="DR9" s="491"/>
      <c r="DS9" s="491"/>
      <c r="DT9" s="492"/>
    </row>
    <row r="10" spans="1:124" s="4" customFormat="1" ht="91.5" customHeight="1">
      <c r="A10" s="499" t="s">
        <v>8</v>
      </c>
      <c r="B10" s="500"/>
      <c r="C10" s="500"/>
      <c r="D10" s="500"/>
      <c r="E10" s="500"/>
      <c r="F10" s="501"/>
      <c r="G10" s="502" t="s">
        <v>63</v>
      </c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4"/>
      <c r="Z10" s="490">
        <v>3</v>
      </c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2"/>
      <c r="AM10" s="490">
        <v>12</v>
      </c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2"/>
      <c r="AZ10" s="490">
        <v>160</v>
      </c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1"/>
      <c r="BL10" s="490">
        <f>Z10*AM10*AZ10</f>
        <v>5760</v>
      </c>
      <c r="BM10" s="491"/>
      <c r="BN10" s="491"/>
      <c r="BO10" s="491"/>
      <c r="BP10" s="491"/>
      <c r="BQ10" s="491"/>
      <c r="BR10" s="491"/>
      <c r="BS10" s="491"/>
      <c r="BT10" s="491"/>
      <c r="BU10" s="491"/>
      <c r="BV10" s="491"/>
      <c r="BW10" s="492"/>
      <c r="BX10" s="490">
        <f aca="true" t="shared" si="0" ref="BX10:BX17">BL10</f>
        <v>5760</v>
      </c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2"/>
      <c r="CK10" s="490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2"/>
      <c r="CZ10" s="490"/>
      <c r="DA10" s="491"/>
      <c r="DB10" s="491"/>
      <c r="DC10" s="491"/>
      <c r="DD10" s="491"/>
      <c r="DE10" s="491"/>
      <c r="DF10" s="491"/>
      <c r="DG10" s="491"/>
      <c r="DH10" s="491"/>
      <c r="DI10" s="491"/>
      <c r="DJ10" s="492"/>
      <c r="DK10" s="490"/>
      <c r="DL10" s="491"/>
      <c r="DM10" s="491"/>
      <c r="DN10" s="491"/>
      <c r="DO10" s="491"/>
      <c r="DP10" s="491"/>
      <c r="DQ10" s="491"/>
      <c r="DR10" s="491"/>
      <c r="DS10" s="491"/>
      <c r="DT10" s="492"/>
    </row>
    <row r="11" spans="1:124" s="4" customFormat="1" ht="26.25" customHeight="1" hidden="1">
      <c r="A11" s="499" t="s">
        <v>9</v>
      </c>
      <c r="B11" s="500"/>
      <c r="C11" s="500"/>
      <c r="D11" s="500"/>
      <c r="E11" s="500"/>
      <c r="F11" s="501"/>
      <c r="G11" s="502" t="s">
        <v>65</v>
      </c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4"/>
      <c r="Z11" s="490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2"/>
      <c r="AM11" s="490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2"/>
      <c r="AZ11" s="490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0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2"/>
      <c r="BX11" s="490">
        <f t="shared" si="0"/>
        <v>0</v>
      </c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2"/>
      <c r="CK11" s="490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2"/>
      <c r="CZ11" s="490"/>
      <c r="DA11" s="491"/>
      <c r="DB11" s="491"/>
      <c r="DC11" s="491"/>
      <c r="DD11" s="491"/>
      <c r="DE11" s="491"/>
      <c r="DF11" s="491"/>
      <c r="DG11" s="491"/>
      <c r="DH11" s="491"/>
      <c r="DI11" s="491"/>
      <c r="DJ11" s="492"/>
      <c r="DK11" s="490"/>
      <c r="DL11" s="491"/>
      <c r="DM11" s="491"/>
      <c r="DN11" s="491"/>
      <c r="DO11" s="491"/>
      <c r="DP11" s="491"/>
      <c r="DQ11" s="491"/>
      <c r="DR11" s="491"/>
      <c r="DS11" s="491"/>
      <c r="DT11" s="492"/>
    </row>
    <row r="12" spans="1:124" s="4" customFormat="1" ht="78.75" customHeight="1" hidden="1">
      <c r="A12" s="499" t="s">
        <v>10</v>
      </c>
      <c r="B12" s="500"/>
      <c r="C12" s="500"/>
      <c r="D12" s="500"/>
      <c r="E12" s="500"/>
      <c r="F12" s="501"/>
      <c r="G12" s="502" t="s">
        <v>66</v>
      </c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4"/>
      <c r="Z12" s="490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2"/>
      <c r="AM12" s="490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2"/>
      <c r="AZ12" s="490"/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0"/>
      <c r="BM12" s="491"/>
      <c r="BN12" s="491"/>
      <c r="BO12" s="491"/>
      <c r="BP12" s="491"/>
      <c r="BQ12" s="491"/>
      <c r="BR12" s="491"/>
      <c r="BS12" s="491"/>
      <c r="BT12" s="491"/>
      <c r="BU12" s="491"/>
      <c r="BV12" s="491"/>
      <c r="BW12" s="492"/>
      <c r="BX12" s="490">
        <f t="shared" si="0"/>
        <v>0</v>
      </c>
      <c r="BY12" s="491"/>
      <c r="BZ12" s="491"/>
      <c r="CA12" s="491"/>
      <c r="CB12" s="491"/>
      <c r="CC12" s="491"/>
      <c r="CD12" s="491"/>
      <c r="CE12" s="491"/>
      <c r="CF12" s="491"/>
      <c r="CG12" s="491"/>
      <c r="CH12" s="491"/>
      <c r="CI12" s="491"/>
      <c r="CJ12" s="492"/>
      <c r="CK12" s="490"/>
      <c r="CL12" s="491"/>
      <c r="CM12" s="491"/>
      <c r="CN12" s="491"/>
      <c r="CO12" s="491"/>
      <c r="CP12" s="491"/>
      <c r="CQ12" s="491"/>
      <c r="CR12" s="491"/>
      <c r="CS12" s="491"/>
      <c r="CT12" s="491"/>
      <c r="CU12" s="491"/>
      <c r="CV12" s="491"/>
      <c r="CW12" s="491"/>
      <c r="CX12" s="491"/>
      <c r="CY12" s="492"/>
      <c r="CZ12" s="490"/>
      <c r="DA12" s="491"/>
      <c r="DB12" s="491"/>
      <c r="DC12" s="491"/>
      <c r="DD12" s="491"/>
      <c r="DE12" s="491"/>
      <c r="DF12" s="491"/>
      <c r="DG12" s="491"/>
      <c r="DH12" s="491"/>
      <c r="DI12" s="491"/>
      <c r="DJ12" s="492"/>
      <c r="DK12" s="490"/>
      <c r="DL12" s="491"/>
      <c r="DM12" s="491"/>
      <c r="DN12" s="491"/>
      <c r="DO12" s="491"/>
      <c r="DP12" s="491"/>
      <c r="DQ12" s="491"/>
      <c r="DR12" s="491"/>
      <c r="DS12" s="491"/>
      <c r="DT12" s="492"/>
    </row>
    <row r="13" spans="1:124" s="4" customFormat="1" ht="80.25" customHeight="1" hidden="1">
      <c r="A13" s="499" t="s">
        <v>11</v>
      </c>
      <c r="B13" s="500"/>
      <c r="C13" s="500"/>
      <c r="D13" s="500"/>
      <c r="E13" s="500"/>
      <c r="F13" s="501"/>
      <c r="G13" s="502" t="s">
        <v>67</v>
      </c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4"/>
      <c r="Z13" s="490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2"/>
      <c r="AM13" s="490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2"/>
      <c r="AZ13" s="490"/>
      <c r="BA13" s="491"/>
      <c r="BB13" s="491"/>
      <c r="BC13" s="491"/>
      <c r="BD13" s="491"/>
      <c r="BE13" s="491"/>
      <c r="BF13" s="491"/>
      <c r="BG13" s="491"/>
      <c r="BH13" s="491"/>
      <c r="BI13" s="491"/>
      <c r="BJ13" s="491"/>
      <c r="BK13" s="491"/>
      <c r="BL13" s="490"/>
      <c r="BM13" s="491"/>
      <c r="BN13" s="491"/>
      <c r="BO13" s="491"/>
      <c r="BP13" s="491"/>
      <c r="BQ13" s="491"/>
      <c r="BR13" s="491"/>
      <c r="BS13" s="491"/>
      <c r="BT13" s="491"/>
      <c r="BU13" s="491"/>
      <c r="BV13" s="491"/>
      <c r="BW13" s="492"/>
      <c r="BX13" s="490">
        <f t="shared" si="0"/>
        <v>0</v>
      </c>
      <c r="BY13" s="491"/>
      <c r="BZ13" s="491"/>
      <c r="CA13" s="491"/>
      <c r="CB13" s="491"/>
      <c r="CC13" s="491"/>
      <c r="CD13" s="491"/>
      <c r="CE13" s="491"/>
      <c r="CF13" s="491"/>
      <c r="CG13" s="491"/>
      <c r="CH13" s="491"/>
      <c r="CI13" s="491"/>
      <c r="CJ13" s="492"/>
      <c r="CK13" s="490"/>
      <c r="CL13" s="491"/>
      <c r="CM13" s="491"/>
      <c r="CN13" s="491"/>
      <c r="CO13" s="491"/>
      <c r="CP13" s="491"/>
      <c r="CQ13" s="491"/>
      <c r="CR13" s="491"/>
      <c r="CS13" s="491"/>
      <c r="CT13" s="491"/>
      <c r="CU13" s="491"/>
      <c r="CV13" s="491"/>
      <c r="CW13" s="491"/>
      <c r="CX13" s="491"/>
      <c r="CY13" s="492"/>
      <c r="CZ13" s="490"/>
      <c r="DA13" s="491"/>
      <c r="DB13" s="491"/>
      <c r="DC13" s="491"/>
      <c r="DD13" s="491"/>
      <c r="DE13" s="491"/>
      <c r="DF13" s="491"/>
      <c r="DG13" s="491"/>
      <c r="DH13" s="491"/>
      <c r="DI13" s="491"/>
      <c r="DJ13" s="492"/>
      <c r="DK13" s="490"/>
      <c r="DL13" s="491"/>
      <c r="DM13" s="491"/>
      <c r="DN13" s="491"/>
      <c r="DO13" s="491"/>
      <c r="DP13" s="491"/>
      <c r="DQ13" s="491"/>
      <c r="DR13" s="491"/>
      <c r="DS13" s="491"/>
      <c r="DT13" s="492"/>
    </row>
    <row r="14" spans="1:124" s="4" customFormat="1" ht="52.5" customHeight="1" hidden="1">
      <c r="A14" s="499" t="s">
        <v>14</v>
      </c>
      <c r="B14" s="500"/>
      <c r="C14" s="500"/>
      <c r="D14" s="500"/>
      <c r="E14" s="500"/>
      <c r="F14" s="501"/>
      <c r="G14" s="502" t="s">
        <v>68</v>
      </c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4"/>
      <c r="Z14" s="490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2"/>
      <c r="AM14" s="490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2"/>
      <c r="AZ14" s="490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0"/>
      <c r="BM14" s="491"/>
      <c r="BN14" s="491"/>
      <c r="BO14" s="491"/>
      <c r="BP14" s="491"/>
      <c r="BQ14" s="491"/>
      <c r="BR14" s="491"/>
      <c r="BS14" s="491"/>
      <c r="BT14" s="491"/>
      <c r="BU14" s="491"/>
      <c r="BV14" s="491"/>
      <c r="BW14" s="492"/>
      <c r="BX14" s="490">
        <f t="shared" si="0"/>
        <v>0</v>
      </c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2"/>
      <c r="CK14" s="490"/>
      <c r="CL14" s="491"/>
      <c r="CM14" s="491"/>
      <c r="CN14" s="491"/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2"/>
      <c r="CZ14" s="490"/>
      <c r="DA14" s="491"/>
      <c r="DB14" s="491"/>
      <c r="DC14" s="491"/>
      <c r="DD14" s="491"/>
      <c r="DE14" s="491"/>
      <c r="DF14" s="491"/>
      <c r="DG14" s="491"/>
      <c r="DH14" s="491"/>
      <c r="DI14" s="491"/>
      <c r="DJ14" s="492"/>
      <c r="DK14" s="490"/>
      <c r="DL14" s="491"/>
      <c r="DM14" s="491"/>
      <c r="DN14" s="491"/>
      <c r="DO14" s="491"/>
      <c r="DP14" s="491"/>
      <c r="DQ14" s="491"/>
      <c r="DR14" s="491"/>
      <c r="DS14" s="491"/>
      <c r="DT14" s="492"/>
    </row>
    <row r="15" spans="1:124" s="4" customFormat="1" ht="26.25" customHeight="1">
      <c r="A15" s="499" t="s">
        <v>9</v>
      </c>
      <c r="B15" s="500"/>
      <c r="C15" s="500"/>
      <c r="D15" s="500"/>
      <c r="E15" s="500"/>
      <c r="F15" s="501"/>
      <c r="G15" s="502" t="s">
        <v>182</v>
      </c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4"/>
      <c r="Z15" s="490">
        <v>3</v>
      </c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2"/>
      <c r="AM15" s="490">
        <v>12</v>
      </c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2"/>
      <c r="AZ15" s="490">
        <v>1900</v>
      </c>
      <c r="BA15" s="491"/>
      <c r="BB15" s="491"/>
      <c r="BC15" s="491"/>
      <c r="BD15" s="491"/>
      <c r="BE15" s="491"/>
      <c r="BF15" s="491"/>
      <c r="BG15" s="491"/>
      <c r="BH15" s="491"/>
      <c r="BI15" s="491"/>
      <c r="BJ15" s="491"/>
      <c r="BK15" s="491"/>
      <c r="BL15" s="490">
        <f>Z15*AM15*AZ15</f>
        <v>68400</v>
      </c>
      <c r="BM15" s="491"/>
      <c r="BN15" s="491"/>
      <c r="BO15" s="491"/>
      <c r="BP15" s="491"/>
      <c r="BQ15" s="491"/>
      <c r="BR15" s="491"/>
      <c r="BS15" s="491"/>
      <c r="BT15" s="491"/>
      <c r="BU15" s="491"/>
      <c r="BV15" s="491"/>
      <c r="BW15" s="492"/>
      <c r="BX15" s="490">
        <f t="shared" si="0"/>
        <v>68400</v>
      </c>
      <c r="BY15" s="491"/>
      <c r="BZ15" s="491"/>
      <c r="CA15" s="491"/>
      <c r="CB15" s="491"/>
      <c r="CC15" s="491"/>
      <c r="CD15" s="491"/>
      <c r="CE15" s="491"/>
      <c r="CF15" s="491"/>
      <c r="CG15" s="491"/>
      <c r="CH15" s="491"/>
      <c r="CI15" s="491"/>
      <c r="CJ15" s="492"/>
      <c r="CK15" s="490"/>
      <c r="CL15" s="491"/>
      <c r="CM15" s="491"/>
      <c r="CN15" s="491"/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2"/>
      <c r="CZ15" s="490"/>
      <c r="DA15" s="491"/>
      <c r="DB15" s="491"/>
      <c r="DC15" s="491"/>
      <c r="DD15" s="491"/>
      <c r="DE15" s="491"/>
      <c r="DF15" s="491"/>
      <c r="DG15" s="491"/>
      <c r="DH15" s="491"/>
      <c r="DI15" s="491"/>
      <c r="DJ15" s="492"/>
      <c r="DK15" s="490"/>
      <c r="DL15" s="491"/>
      <c r="DM15" s="491"/>
      <c r="DN15" s="491"/>
      <c r="DO15" s="491"/>
      <c r="DP15" s="491"/>
      <c r="DQ15" s="491"/>
      <c r="DR15" s="491"/>
      <c r="DS15" s="491"/>
      <c r="DT15" s="492"/>
    </row>
    <row r="16" spans="1:124" s="4" customFormat="1" ht="66.75" customHeight="1" hidden="1">
      <c r="A16" s="499" t="s">
        <v>10</v>
      </c>
      <c r="B16" s="500"/>
      <c r="C16" s="500"/>
      <c r="D16" s="500"/>
      <c r="E16" s="500"/>
      <c r="F16" s="501"/>
      <c r="G16" s="502" t="s">
        <v>71</v>
      </c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4"/>
      <c r="Z16" s="490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2"/>
      <c r="AM16" s="490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2"/>
      <c r="AZ16" s="490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0">
        <f>Z16*AM16*AZ16</f>
        <v>0</v>
      </c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2"/>
      <c r="BX16" s="490">
        <f t="shared" si="0"/>
        <v>0</v>
      </c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2"/>
      <c r="CK16" s="490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2"/>
      <c r="CZ16" s="490"/>
      <c r="DA16" s="491"/>
      <c r="DB16" s="491"/>
      <c r="DC16" s="491"/>
      <c r="DD16" s="491"/>
      <c r="DE16" s="491"/>
      <c r="DF16" s="491"/>
      <c r="DG16" s="491"/>
      <c r="DH16" s="491"/>
      <c r="DI16" s="491"/>
      <c r="DJ16" s="492"/>
      <c r="DK16" s="490"/>
      <c r="DL16" s="491"/>
      <c r="DM16" s="491"/>
      <c r="DN16" s="491"/>
      <c r="DO16" s="491"/>
      <c r="DP16" s="491"/>
      <c r="DQ16" s="491"/>
      <c r="DR16" s="491"/>
      <c r="DS16" s="491"/>
      <c r="DT16" s="492"/>
    </row>
    <row r="17" spans="1:124" s="4" customFormat="1" ht="39" customHeight="1">
      <c r="A17" s="361" t="s">
        <v>10</v>
      </c>
      <c r="B17" s="362"/>
      <c r="C17" s="362"/>
      <c r="D17" s="362"/>
      <c r="E17" s="362"/>
      <c r="F17" s="363"/>
      <c r="G17" s="502" t="s">
        <v>201</v>
      </c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4"/>
      <c r="Z17" s="490">
        <v>1</v>
      </c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2"/>
      <c r="AM17" s="490">
        <v>1</v>
      </c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2"/>
      <c r="AZ17" s="490">
        <v>11040</v>
      </c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0">
        <f>Z17*AM17*AZ17</f>
        <v>11040</v>
      </c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2"/>
      <c r="BX17" s="490">
        <f t="shared" si="0"/>
        <v>11040</v>
      </c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2"/>
      <c r="CK17" s="490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2"/>
      <c r="CZ17" s="490"/>
      <c r="DA17" s="491"/>
      <c r="DB17" s="491"/>
      <c r="DC17" s="491"/>
      <c r="DD17" s="491"/>
      <c r="DE17" s="491"/>
      <c r="DF17" s="491"/>
      <c r="DG17" s="491"/>
      <c r="DH17" s="491"/>
      <c r="DI17" s="491"/>
      <c r="DJ17" s="492"/>
      <c r="DK17" s="490"/>
      <c r="DL17" s="491"/>
      <c r="DM17" s="491"/>
      <c r="DN17" s="491"/>
      <c r="DO17" s="491"/>
      <c r="DP17" s="491"/>
      <c r="DQ17" s="491"/>
      <c r="DR17" s="491"/>
      <c r="DS17" s="491"/>
      <c r="DT17" s="492"/>
    </row>
    <row r="18" spans="1:124" s="4" customFormat="1" ht="16.5" customHeight="1">
      <c r="A18" s="505" t="s">
        <v>18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7"/>
      <c r="BL18" s="493">
        <f>BL9+BL10+BL15+BL17</f>
        <v>210000</v>
      </c>
      <c r="BM18" s="494"/>
      <c r="BN18" s="494"/>
      <c r="BO18" s="494"/>
      <c r="BP18" s="494"/>
      <c r="BQ18" s="494"/>
      <c r="BR18" s="494"/>
      <c r="BS18" s="494"/>
      <c r="BT18" s="494"/>
      <c r="BU18" s="494"/>
      <c r="BV18" s="494"/>
      <c r="BW18" s="495"/>
      <c r="BX18" s="493">
        <f>BX9+BX10+BX15+BX17</f>
        <v>210000</v>
      </c>
      <c r="BY18" s="494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5"/>
      <c r="CK18" s="493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4"/>
      <c r="CW18" s="494"/>
      <c r="CX18" s="494"/>
      <c r="CY18" s="495"/>
      <c r="CZ18" s="493"/>
      <c r="DA18" s="494"/>
      <c r="DB18" s="494"/>
      <c r="DC18" s="494"/>
      <c r="DD18" s="494"/>
      <c r="DE18" s="494"/>
      <c r="DF18" s="494"/>
      <c r="DG18" s="494"/>
      <c r="DH18" s="494"/>
      <c r="DI18" s="494"/>
      <c r="DJ18" s="495"/>
      <c r="DK18" s="493"/>
      <c r="DL18" s="494"/>
      <c r="DM18" s="494"/>
      <c r="DN18" s="494"/>
      <c r="DO18" s="494"/>
      <c r="DP18" s="494"/>
      <c r="DQ18" s="494"/>
      <c r="DR18" s="494"/>
      <c r="DS18" s="494"/>
      <c r="DT18" s="495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8"/>
  <sheetViews>
    <sheetView view="pageBreakPreview" zoomScaleSheetLayoutView="100" zoomScalePageLayoutView="0" workbookViewId="0" topLeftCell="A1">
      <selection activeCell="G17" sqref="G17:G18"/>
    </sheetView>
  </sheetViews>
  <sheetFormatPr defaultColWidth="0.875" defaultRowHeight="12.75"/>
  <cols>
    <col min="1" max="1" width="10.125" style="10" customWidth="1"/>
    <col min="2" max="2" width="23.375" style="10" customWidth="1"/>
    <col min="3" max="3" width="14.00390625" style="10" customWidth="1"/>
    <col min="4" max="4" width="13.875" style="10" customWidth="1"/>
    <col min="5" max="5" width="11.875" style="10" customWidth="1"/>
    <col min="6" max="6" width="9.875" style="10" customWidth="1"/>
    <col min="7" max="7" width="13.125" style="10" customWidth="1"/>
    <col min="8" max="8" width="12.625" style="10" customWidth="1"/>
    <col min="9" max="16384" width="0.875" style="10" customWidth="1"/>
  </cols>
  <sheetData>
    <row r="1" ht="3" customHeight="1"/>
    <row r="2" ht="15">
      <c r="A2" s="10" t="s">
        <v>72</v>
      </c>
    </row>
    <row r="3" ht="12.75" customHeight="1"/>
    <row r="4" spans="1:44" s="11" customFormat="1" ht="11.25" customHeight="1">
      <c r="A4" s="423" t="s">
        <v>3</v>
      </c>
      <c r="B4" s="425"/>
      <c r="C4" s="423" t="s">
        <v>173</v>
      </c>
      <c r="D4" s="423" t="s">
        <v>73</v>
      </c>
      <c r="E4" s="423" t="s">
        <v>74</v>
      </c>
      <c r="F4" s="423" t="s">
        <v>75</v>
      </c>
      <c r="G4" s="423" t="s">
        <v>174</v>
      </c>
      <c r="H4" s="408" t="s">
        <v>0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/>
    </row>
    <row r="5" spans="1:44" s="11" customFormat="1" ht="84" customHeight="1">
      <c r="A5" s="426"/>
      <c r="B5" s="428"/>
      <c r="C5" s="426"/>
      <c r="D5" s="426"/>
      <c r="E5" s="426"/>
      <c r="F5" s="426"/>
      <c r="G5" s="426"/>
      <c r="H5" s="426" t="s">
        <v>118</v>
      </c>
      <c r="I5" s="426" t="s">
        <v>122</v>
      </c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16" t="s">
        <v>19</v>
      </c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8"/>
    </row>
    <row r="6" spans="1:44" s="11" customFormat="1" ht="26.25" customHeight="1">
      <c r="A6" s="416"/>
      <c r="B6" s="418"/>
      <c r="C6" s="416"/>
      <c r="D6" s="416"/>
      <c r="E6" s="416"/>
      <c r="F6" s="416"/>
      <c r="G6" s="416"/>
      <c r="H6" s="252"/>
      <c r="I6" s="252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84"/>
      <c r="X6" s="408" t="s">
        <v>2</v>
      </c>
      <c r="Y6" s="419"/>
      <c r="Z6" s="419"/>
      <c r="AA6" s="419"/>
      <c r="AB6" s="419"/>
      <c r="AC6" s="419"/>
      <c r="AD6" s="419"/>
      <c r="AE6" s="419"/>
      <c r="AF6" s="419"/>
      <c r="AG6" s="419"/>
      <c r="AH6" s="420"/>
      <c r="AI6" s="408" t="s">
        <v>20</v>
      </c>
      <c r="AJ6" s="419"/>
      <c r="AK6" s="419"/>
      <c r="AL6" s="419"/>
      <c r="AM6" s="419"/>
      <c r="AN6" s="419"/>
      <c r="AO6" s="419"/>
      <c r="AP6" s="419"/>
      <c r="AQ6" s="419"/>
      <c r="AR6" s="420"/>
    </row>
    <row r="7" spans="1:44" s="12" customFormat="1" ht="12.75">
      <c r="A7" s="115">
        <v>1</v>
      </c>
      <c r="B7" s="116"/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413">
        <v>9</v>
      </c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  <c r="X7" s="413">
        <v>10</v>
      </c>
      <c r="Y7" s="414"/>
      <c r="Z7" s="414"/>
      <c r="AA7" s="414"/>
      <c r="AB7" s="414"/>
      <c r="AC7" s="414"/>
      <c r="AD7" s="414"/>
      <c r="AE7" s="414"/>
      <c r="AF7" s="414"/>
      <c r="AG7" s="414"/>
      <c r="AH7" s="415"/>
      <c r="AI7" s="413">
        <v>11</v>
      </c>
      <c r="AJ7" s="414"/>
      <c r="AK7" s="414"/>
      <c r="AL7" s="414"/>
      <c r="AM7" s="414"/>
      <c r="AN7" s="414"/>
      <c r="AO7" s="414"/>
      <c r="AP7" s="414"/>
      <c r="AQ7" s="414"/>
      <c r="AR7" s="415"/>
    </row>
    <row r="8" spans="1:44" s="13" customFormat="1" ht="25.5">
      <c r="A8" s="6">
        <v>1</v>
      </c>
      <c r="B8" s="6" t="s">
        <v>203</v>
      </c>
      <c r="C8" s="7">
        <v>244</v>
      </c>
      <c r="D8" s="7" t="s">
        <v>202</v>
      </c>
      <c r="E8" s="8">
        <v>7980</v>
      </c>
      <c r="F8" s="9">
        <v>105</v>
      </c>
      <c r="G8" s="9">
        <f aca="true" t="shared" si="0" ref="G8:G14">E8*F8</f>
        <v>837900</v>
      </c>
      <c r="H8" s="112">
        <f>G8-X8</f>
        <v>823926.18</v>
      </c>
      <c r="I8" s="318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318">
        <v>13973.82</v>
      </c>
      <c r="Y8" s="319"/>
      <c r="Z8" s="319"/>
      <c r="AA8" s="319"/>
      <c r="AB8" s="319"/>
      <c r="AC8" s="319"/>
      <c r="AD8" s="319"/>
      <c r="AE8" s="319"/>
      <c r="AF8" s="319"/>
      <c r="AG8" s="319"/>
      <c r="AH8" s="320"/>
      <c r="AI8" s="318"/>
      <c r="AJ8" s="319"/>
      <c r="AK8" s="319"/>
      <c r="AL8" s="319"/>
      <c r="AM8" s="319"/>
      <c r="AN8" s="319"/>
      <c r="AO8" s="319"/>
      <c r="AP8" s="319"/>
      <c r="AQ8" s="319"/>
      <c r="AR8" s="320"/>
    </row>
    <row r="9" spans="1:44" s="13" customFormat="1" ht="25.5">
      <c r="A9" s="6">
        <v>2</v>
      </c>
      <c r="B9" s="6" t="s">
        <v>204</v>
      </c>
      <c r="C9" s="7">
        <v>244</v>
      </c>
      <c r="D9" s="7" t="s">
        <v>202</v>
      </c>
      <c r="E9" s="8">
        <v>1</v>
      </c>
      <c r="F9" s="9">
        <v>48.62</v>
      </c>
      <c r="G9" s="9">
        <f t="shared" si="0"/>
        <v>48.62</v>
      </c>
      <c r="H9" s="112">
        <f aca="true" t="shared" si="1" ref="H9:H14">G9</f>
        <v>48.62</v>
      </c>
      <c r="I9" s="318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318"/>
      <c r="Y9" s="319"/>
      <c r="Z9" s="319"/>
      <c r="AA9" s="319"/>
      <c r="AB9" s="319"/>
      <c r="AC9" s="319"/>
      <c r="AD9" s="319"/>
      <c r="AE9" s="319"/>
      <c r="AF9" s="319"/>
      <c r="AG9" s="319"/>
      <c r="AH9" s="320"/>
      <c r="AI9" s="318"/>
      <c r="AJ9" s="319"/>
      <c r="AK9" s="319"/>
      <c r="AL9" s="319"/>
      <c r="AM9" s="319"/>
      <c r="AN9" s="319"/>
      <c r="AO9" s="319"/>
      <c r="AP9" s="319"/>
      <c r="AQ9" s="319"/>
      <c r="AR9" s="320"/>
    </row>
    <row r="10" spans="1:44" s="13" customFormat="1" ht="25.5">
      <c r="A10" s="6">
        <v>3</v>
      </c>
      <c r="B10" s="6" t="s">
        <v>204</v>
      </c>
      <c r="C10" s="7">
        <v>244</v>
      </c>
      <c r="D10" s="7" t="s">
        <v>202</v>
      </c>
      <c r="E10" s="8">
        <v>28000.84</v>
      </c>
      <c r="F10" s="9">
        <v>30</v>
      </c>
      <c r="G10" s="9">
        <f t="shared" si="0"/>
        <v>840025.2</v>
      </c>
      <c r="H10" s="112">
        <f>G10-X10</f>
        <v>840025.2</v>
      </c>
      <c r="I10" s="318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20"/>
      <c r="X10" s="318"/>
      <c r="Y10" s="319"/>
      <c r="Z10" s="319"/>
      <c r="AA10" s="319"/>
      <c r="AB10" s="319"/>
      <c r="AC10" s="319"/>
      <c r="AD10" s="319"/>
      <c r="AE10" s="319"/>
      <c r="AF10" s="319"/>
      <c r="AG10" s="319"/>
      <c r="AH10" s="320"/>
      <c r="AI10" s="318"/>
      <c r="AJ10" s="319"/>
      <c r="AK10" s="319"/>
      <c r="AL10" s="319"/>
      <c r="AM10" s="319"/>
      <c r="AN10" s="319"/>
      <c r="AO10" s="319"/>
      <c r="AP10" s="319"/>
      <c r="AQ10" s="319"/>
      <c r="AR10" s="320"/>
    </row>
    <row r="11" spans="1:44" s="13" customFormat="1" ht="25.5">
      <c r="A11" s="6">
        <v>4</v>
      </c>
      <c r="B11" s="6" t="s">
        <v>205</v>
      </c>
      <c r="C11" s="7">
        <v>244</v>
      </c>
      <c r="D11" s="7" t="s">
        <v>202</v>
      </c>
      <c r="E11" s="8">
        <v>400</v>
      </c>
      <c r="F11" s="9">
        <v>840</v>
      </c>
      <c r="G11" s="9">
        <f t="shared" si="0"/>
        <v>336000</v>
      </c>
      <c r="H11" s="112">
        <f t="shared" si="1"/>
        <v>336000</v>
      </c>
      <c r="I11" s="318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20"/>
      <c r="X11" s="318"/>
      <c r="Y11" s="319"/>
      <c r="Z11" s="319"/>
      <c r="AA11" s="319"/>
      <c r="AB11" s="319"/>
      <c r="AC11" s="319"/>
      <c r="AD11" s="319"/>
      <c r="AE11" s="319"/>
      <c r="AF11" s="319"/>
      <c r="AG11" s="319"/>
      <c r="AH11" s="320"/>
      <c r="AI11" s="318"/>
      <c r="AJ11" s="319"/>
      <c r="AK11" s="319"/>
      <c r="AL11" s="319"/>
      <c r="AM11" s="319"/>
      <c r="AN11" s="319"/>
      <c r="AO11" s="319"/>
      <c r="AP11" s="319"/>
      <c r="AQ11" s="319"/>
      <c r="AR11" s="320"/>
    </row>
    <row r="12" spans="1:44" s="13" customFormat="1" ht="38.25">
      <c r="A12" s="14" t="s">
        <v>11</v>
      </c>
      <c r="B12" s="6" t="s">
        <v>206</v>
      </c>
      <c r="C12" s="7">
        <v>247</v>
      </c>
      <c r="D12" s="7" t="s">
        <v>207</v>
      </c>
      <c r="E12" s="8">
        <v>315400</v>
      </c>
      <c r="F12" s="9">
        <v>15</v>
      </c>
      <c r="G12" s="19">
        <f t="shared" si="0"/>
        <v>4731000</v>
      </c>
      <c r="H12" s="112">
        <f t="shared" si="1"/>
        <v>4731000</v>
      </c>
      <c r="I12" s="318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318"/>
      <c r="Y12" s="319"/>
      <c r="Z12" s="319"/>
      <c r="AA12" s="319"/>
      <c r="AB12" s="319"/>
      <c r="AC12" s="319"/>
      <c r="AD12" s="319"/>
      <c r="AE12" s="319"/>
      <c r="AF12" s="319"/>
      <c r="AG12" s="319"/>
      <c r="AH12" s="320"/>
      <c r="AI12" s="318"/>
      <c r="AJ12" s="319"/>
      <c r="AK12" s="319"/>
      <c r="AL12" s="319"/>
      <c r="AM12" s="319"/>
      <c r="AN12" s="319"/>
      <c r="AO12" s="319"/>
      <c r="AP12" s="319"/>
      <c r="AQ12" s="319"/>
      <c r="AR12" s="320"/>
    </row>
    <row r="13" spans="1:44" s="13" customFormat="1" ht="38.25">
      <c r="A13" s="14" t="s">
        <v>14</v>
      </c>
      <c r="B13" s="6" t="s">
        <v>208</v>
      </c>
      <c r="C13" s="7">
        <v>247</v>
      </c>
      <c r="D13" s="7" t="s">
        <v>209</v>
      </c>
      <c r="E13" s="8">
        <v>1900</v>
      </c>
      <c r="F13" s="9">
        <v>1800</v>
      </c>
      <c r="G13" s="19">
        <f t="shared" si="0"/>
        <v>3420000</v>
      </c>
      <c r="H13" s="112">
        <f t="shared" si="1"/>
        <v>3420000</v>
      </c>
      <c r="I13" s="318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318"/>
      <c r="Y13" s="319"/>
      <c r="Z13" s="319"/>
      <c r="AA13" s="319"/>
      <c r="AB13" s="319"/>
      <c r="AC13" s="319"/>
      <c r="AD13" s="319"/>
      <c r="AE13" s="319"/>
      <c r="AF13" s="319"/>
      <c r="AG13" s="319"/>
      <c r="AH13" s="320"/>
      <c r="AI13" s="318"/>
      <c r="AJ13" s="319"/>
      <c r="AK13" s="319"/>
      <c r="AL13" s="319"/>
      <c r="AM13" s="319"/>
      <c r="AN13" s="319"/>
      <c r="AO13" s="319"/>
      <c r="AP13" s="319"/>
      <c r="AQ13" s="319"/>
      <c r="AR13" s="320"/>
    </row>
    <row r="14" spans="1:44" s="13" customFormat="1" ht="38.25">
      <c r="A14" s="14" t="s">
        <v>69</v>
      </c>
      <c r="B14" s="6" t="s">
        <v>210</v>
      </c>
      <c r="C14" s="7">
        <v>247</v>
      </c>
      <c r="D14" s="7" t="s">
        <v>211</v>
      </c>
      <c r="E14" s="8">
        <v>3100</v>
      </c>
      <c r="F14" s="9">
        <v>70</v>
      </c>
      <c r="G14" s="19">
        <f t="shared" si="0"/>
        <v>217000</v>
      </c>
      <c r="H14" s="112">
        <f t="shared" si="1"/>
        <v>217000</v>
      </c>
      <c r="I14" s="318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318"/>
      <c r="Y14" s="319"/>
      <c r="Z14" s="319"/>
      <c r="AA14" s="319"/>
      <c r="AB14" s="319"/>
      <c r="AC14" s="319"/>
      <c r="AD14" s="319"/>
      <c r="AE14" s="319"/>
      <c r="AF14" s="319"/>
      <c r="AG14" s="319"/>
      <c r="AH14" s="320"/>
      <c r="AI14" s="318"/>
      <c r="AJ14" s="319"/>
      <c r="AK14" s="319"/>
      <c r="AL14" s="319"/>
      <c r="AM14" s="319"/>
      <c r="AN14" s="319"/>
      <c r="AO14" s="319"/>
      <c r="AP14" s="319"/>
      <c r="AQ14" s="319"/>
      <c r="AR14" s="320"/>
    </row>
    <row r="15" spans="1:44" s="47" customFormat="1" ht="16.5" customHeight="1">
      <c r="A15" s="446" t="s">
        <v>18</v>
      </c>
      <c r="B15" s="447"/>
      <c r="C15" s="447"/>
      <c r="D15" s="447"/>
      <c r="E15" s="447"/>
      <c r="F15" s="447"/>
      <c r="G15" s="55">
        <f>G8+G9+G10+G11+G12+G13+G14</f>
        <v>10381973.82</v>
      </c>
      <c r="H15" s="118">
        <f>H8+H9+H10+H11+H12+H13+H14</f>
        <v>10368000</v>
      </c>
      <c r="I15" s="445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4"/>
      <c r="X15" s="440">
        <f>X8</f>
        <v>13973.82</v>
      </c>
      <c r="Y15" s="443"/>
      <c r="Z15" s="443"/>
      <c r="AA15" s="443"/>
      <c r="AB15" s="443"/>
      <c r="AC15" s="443"/>
      <c r="AD15" s="443"/>
      <c r="AE15" s="443"/>
      <c r="AF15" s="443"/>
      <c r="AG15" s="443"/>
      <c r="AH15" s="444"/>
      <c r="AI15" s="445"/>
      <c r="AJ15" s="443"/>
      <c r="AK15" s="443"/>
      <c r="AL15" s="443"/>
      <c r="AM15" s="443"/>
      <c r="AN15" s="443"/>
      <c r="AO15" s="443"/>
      <c r="AP15" s="443"/>
      <c r="AQ15" s="443"/>
      <c r="AR15" s="444"/>
    </row>
    <row r="17" spans="24:33" ht="15"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</row>
    <row r="18" ht="15">
      <c r="G18" s="56"/>
    </row>
  </sheetData>
  <sheetProtection/>
  <mergeCells count="42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2024-01-16T12:05:46Z</cp:lastPrinted>
  <dcterms:created xsi:type="dcterms:W3CDTF">2010-11-26T07:12:57Z</dcterms:created>
  <dcterms:modified xsi:type="dcterms:W3CDTF">2024-01-26T11:31:47Z</dcterms:modified>
  <cp:category/>
  <cp:version/>
  <cp:contentType/>
  <cp:contentStatus/>
</cp:coreProperties>
</file>