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1_3'!$A$1:$O$110</definedName>
    <definedName name="_xlnm.Print_Area" localSheetId="1">'ПФХД стр 4_5'!$A$3:$DB$19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'стр.21_23'!$A$1:$I$42</definedName>
    <definedName name="_xlnm.Print_Area" localSheetId="10">'стр.24'!$A$1:$J$28</definedName>
    <definedName name="_xlnm.Print_Area" localSheetId="11">'стр.25'!$A$1:$J$14</definedName>
    <definedName name="_xlnm.Print_Area" localSheetId="12">'стр.26'!$A$1:$K$14</definedName>
    <definedName name="_xlnm.Print_Area" localSheetId="5">'стр.6_7'!$A$3:$I$22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<sst xmlns="http://schemas.openxmlformats.org/spreadsheetml/2006/main" count="1882" uniqueCount="586">
  <si>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</si>
  <si>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</si>
  <si>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</si>
  <si>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</si>
  <si>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</si>
  <si>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</si>
  <si>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</si>
  <si>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</si>
  <si>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</si>
  <si>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</si>
  <si>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</si>
  <si>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</si>
  <si>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</si>
  <si>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</si>
  <si>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</si>
  <si>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</si>
  <si>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</si>
  <si>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</si>
  <si>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</si>
  <si>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</si>
  <si>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</si>
  <si>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</si>
  <si>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</si>
  <si>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</si>
  <si>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</si>
  <si>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</si>
  <si>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</si>
  <si>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</si>
  <si>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</si>
  <si>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</si>
  <si>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</si>
  <si>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</si>
  <si>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</si>
  <si>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</si>
  <si>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</si>
  <si>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</si>
  <si>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</si>
  <si>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</si>
  <si>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</si>
  <si>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</si>
  <si>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</si>
  <si>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</si>
  <si>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</si>
  <si>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</si>
  <si>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</si>
  <si>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</si>
  <si>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</si>
  <si>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</si>
  <si>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</si>
  <si>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</si>
  <si>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</si>
  <si>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</si>
  <si>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</si>
  <si>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</si>
  <si>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</si>
  <si>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</si>
  <si>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</si>
  <si>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</si>
  <si>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</si>
  <si>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</si>
  <si>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</si>
  <si>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</si>
  <si>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</si>
  <si>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</si>
  <si>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</si>
  <si>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</si>
  <si>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</si>
  <si>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</si>
  <si>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</si>
  <si>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</si>
  <si>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</si>
  <si>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</si>
  <si>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</si>
  <si>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</si>
  <si>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</si>
  <si>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</si>
  <si>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</si>
  <si>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</si>
  <si>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</si>
  <si>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</si>
  <si>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</si>
  <si>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</si>
  <si>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</si>
  <si>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</si>
  <si>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</si>
  <si>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</si>
  <si>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</si>
  <si>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</si>
  <si>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</si>
  <si>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</si>
  <si>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</si>
  <si>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</si>
  <si>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</si>
  <si>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</si>
  <si>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</si>
  <si>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</si>
  <si>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</si>
  <si>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</si>
  <si>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</si>
  <si>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</si>
  <si>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</si>
  <si>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</si>
  <si>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</si>
  <si>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</si>
  <si>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</si>
  <si>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</si>
  <si>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</si>
  <si>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</si>
  <si>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</si>
  <si>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</si>
  <si>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</si>
  <si>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</si>
  <si>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</si>
  <si>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</si>
  <si>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</si>
  <si>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</si>
  <si>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</si>
  <si>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</si>
  <si>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</si>
  <si>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</si>
  <si>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</si>
  <si>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</si>
  <si>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</si>
  <si>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</si>
  <si>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</si>
  <si>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</si>
  <si>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</si>
  <si>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</si>
  <si>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</si>
  <si>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</si>
  <si>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</si>
  <si>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</si>
  <si>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</si>
  <si>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</si>
  <si>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</si>
  <si>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</si>
  <si>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</si>
  <si>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</si>
  <si>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</si>
  <si>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</si>
  <si>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</si>
  <si>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</si>
  <si>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</si>
  <si>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</si>
  <si>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</si>
  <si>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</si>
  <si>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</si>
  <si>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</si>
  <si>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</si>
  <si>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</si>
  <si>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</si>
  <si>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</si>
  <si>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</si>
  <si>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</si>
  <si>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</si>
  <si>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</si>
  <si>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</si>
  <si>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</si>
  <si>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</si>
  <si>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</si>
  <si>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</si>
  <si>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</si>
  <si>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</si>
  <si>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</si>
  <si>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</si>
  <si>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</si>
  <si>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</si>
  <si>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</si>
  <si>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</si>
  <si>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</si>
  <si>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</si>
  <si>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</si>
  <si>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</si>
  <si>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</si>
  <si>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</si>
  <si>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</si>
  <si>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</si>
  <si>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</si>
  <si>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</si>
  <si>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</si>
  <si>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</si>
  <si>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</si>
  <si>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</si>
  <si>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</si>
  <si>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</si>
  <si>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</si>
  <si>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</si>
  <si>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</si>
  <si>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</si>
  <si>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</si>
  <si>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</si>
  <si>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</si>
  <si>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</si>
  <si>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</si>
  <si>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</si>
  <si>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</si>
  <si>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</si>
  <si>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</si>
  <si>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</si>
  <si>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</si>
  <si>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</si>
  <si>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</si>
  <si>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</si>
  <si>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</si>
  <si>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</si>
  <si>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</si>
  <si>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</si>
  <si>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</si>
  <si>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</si>
  <si>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</si>
  <si>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</si>
  <si>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</si>
  <si>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</si>
  <si>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</si>
  <si>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</si>
  <si>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</si>
  <si>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</si>
  <si>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</si>
  <si>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</si>
  <si>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</si>
  <si>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</si>
  <si>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</si>
  <si>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</si>
  <si>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</si>
  <si>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</si>
  <si>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</si>
  <si>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</si>
  <si>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</si>
  <si>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</si>
  <si>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</si>
  <si>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</si>
  <si>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</si>
  <si>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</si>
  <si>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</si>
  <si>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</si>
  <si>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</si>
  <si>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</si>
  <si>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</si>
  <si>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</si>
  <si>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</si>
  <si>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</si>
  <si>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</si>
  <si>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</si>
  <si>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</si>
  <si>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</si>
  <si>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</si>
  <si>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</si>
  <si>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</si>
  <si>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</si>
  <si>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</si>
  <si>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</si>
  <si>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</si>
  <si>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</si>
  <si>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</si>
  <si>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</si>
  <si>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</si>
  <si>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</si>
  <si>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</si>
  <si>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</si>
  <si>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</si>
  <si>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</si>
  <si>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</si>
  <si>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</si>
  <si>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</si>
  <si>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</si>
  <si>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</si>
  <si>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</si>
  <si>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</si>
  <si>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</si>
  <si>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</si>
  <si>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</si>
  <si>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</si>
  <si>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</si>
  <si>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</si>
  <si>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</si>
  <si>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</si>
  <si>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</si>
  <si>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</si>
  <si>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</si>
  <si>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</si>
  <si>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</si>
  <si>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</si>
  <si>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</si>
  <si>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</si>
  <si>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</si>
  <si>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</si>
  <si>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</si>
  <si>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</si>
  <si>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</si>
  <si>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</si>
  <si>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</si>
  <si>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</si>
  <si>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</si>
  <si>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</si>
  <si>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</si>
  <si>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</si>
  <si>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</si>
  <si>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</si>
  <si>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</si>
  <si>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</si>
  <si>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</si>
  <si>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</si>
  <si>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</si>
  <si>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</si>
  <si>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</si>
  <si>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</si>
  <si>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</si>
  <si>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</si>
  <si>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</si>
  <si>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</si>
  <si>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</si>
  <si>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</si>
  <si>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</si>
  <si>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</si>
  <si>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</si>
  <si>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</si>
  <si>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</si>
  <si>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</si>
  <si>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</si>
  <si>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</si>
  <si>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</si>
  <si>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</si>
  <si>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</si>
  <si>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</si>
  <si>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</si>
  <si>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</si>
  <si>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</si>
  <si>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</si>
  <si>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</si>
  <si>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</si>
  <si>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</si>
  <si>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</si>
  <si>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</si>
  <si>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</si>
  <si>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</si>
  <si>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</si>
  <si>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</si>
  <si>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</si>
  <si>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</si>
  <si>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</si>
  <si>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</si>
  <si>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</si>
  <si>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</si>
  <si>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</si>
  <si>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</si>
  <si>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</si>
  <si>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</si>
  <si>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</si>
  <si>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</si>
  <si>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</si>
  <si>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</si>
  <si>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</si>
  <si>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</si>
  <si>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</si>
  <si>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</si>
  <si>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</si>
  <si>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</si>
  <si>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</si>
  <si>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</si>
  <si>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</si>
  <si>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</si>
  <si>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</si>
  <si>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</si>
  <si>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</si>
  <si>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</si>
  <si>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</si>
  <si>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</si>
  <si>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</si>
  <si>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</si>
  <si>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</si>
  <si>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</si>
  <si>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</si>
  <si>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</si>
  <si>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</si>
  <si>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</si>
  <si>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</si>
  <si>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</si>
  <si>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</si>
  <si>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</si>
  <si>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</si>
  <si>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</si>
  <si>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</si>
  <si>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</si>
  <si>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</si>
  <si>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</si>
  <si>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</si>
  <si>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</si>
  <si>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</si>
  <si>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</si>
  <si>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</si>
  <si>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</si>
  <si>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</si>
  <si>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</si>
  <si>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</si>
  <si>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</si>
  <si>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</si>
  <si>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</si>
  <si>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</si>
  <si>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</si>
  <si>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</si>
  <si>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</si>
  <si>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</si>
  <si>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</si>
  <si>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</si>
  <si>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</si>
  <si>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</si>
  <si>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</si>
  <si>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</si>
  <si>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</si>
  <si>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</si>
  <si>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</si>
  <si>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</si>
  <si>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</si>
  <si>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</si>
  <si>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</si>
  <si>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</si>
  <si>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</si>
  <si>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</si>
  <si>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</si>
  <si>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</si>
  <si>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</si>
  <si>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</si>
  <si>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</si>
  <si>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</si>
  <si>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</si>
  <si>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</si>
  <si>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</si>
  <si>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</si>
  <si>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</si>
  <si>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</si>
  <si>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</si>
  <si>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</si>
  <si>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</si>
  <si>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</si>
  <si>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</si>
  <si>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</si>
  <si>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</si>
  <si>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</si>
  <si>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</si>
  <si>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</si>
  <si>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</si>
  <si>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</si>
  <si>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</si>
  <si>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</si>
  <si>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</si>
  <si>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</si>
  <si>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</si>
  <si>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</si>
  <si>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</si>
  <si>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</si>
  <si>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</si>
  <si>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</si>
  <si>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</si>
  <si>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</si>
  <si>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</si>
  <si>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</si>
  <si>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</si>
  <si>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</si>
  <si>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</si>
  <si>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</si>
  <si>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</si>
  <si>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</si>
  <si>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</si>
  <si>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</si>
  <si>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</si>
  <si>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</si>
  <si>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</si>
  <si>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</si>
  <si>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</si>
  <si>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</si>
  <si>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</si>
  <si>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</si>
  <si>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</si>
  <si>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</si>
  <si>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</si>
  <si>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</si>
  <si>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</si>
  <si>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</si>
  <si>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</si>
  <si>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</si>
  <si>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</si>
  <si>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</si>
  <si>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</si>
  <si>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</si>
  <si>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</si>
  <si>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</si>
  <si>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</si>
  <si>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</si>
  <si>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</si>
  <si>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</si>
  <si>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</si>
  <si>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</si>
  <si>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</si>
  <si>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</si>
  <si>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</si>
  <si>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</si>
  <si>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</si>
  <si>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</si>
  <si>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</si>
  <si>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</si>
  <si>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</si>
  <si>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</si>
  <si>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</si>
  <si>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</si>
  <si>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</si>
  <si>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</si>
  <si>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</si>
  <si>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</si>
  <si>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</si>
  <si>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</si>
  <si>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</si>
  <si>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</si>
  <si>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</si>
  <si>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</si>
  <si>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</si>
  <si>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</si>
  <si>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</si>
  <si>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</si>
  <si>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</si>
  <si>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</si>
  <si>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</si>
  <si>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</si>
  <si>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</si>
  <si>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</si>
  <si>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</si>
  <si>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</si>
  <si>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</si>
  <si>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</si>
  <si>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</si>
  <si>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</si>
  <si>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</si>
  <si>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</si>
  <si>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</si>
  <si>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</si>
  <si>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</si>
  <si>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</si>
  <si>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</si>
  <si>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</si>
  <si>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</si>
  <si>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</si>
  <si>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</si>
  <si>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</si>
  <si>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</si>
  <si>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</si>
  <si>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</si>
  <si>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</si>
  <si>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</si>
  <si>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</si>
  <si>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</si>
  <si>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</si>
  <si>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</si>
  <si>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</si>
  <si>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</si>
  <si>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</si>
  <si>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</si>
  <si>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</si>
  <si>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</si>
  <si>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</si>
  <si>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</si>
  <si>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</si>
  <si>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</si>
  <si>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</si>
  <si>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</si>
  <si>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</si>
  <si>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</si>
  <si>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</si>
  <si>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</si>
  <si>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</si>
  <si>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</si>
  <si>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</si>
  <si>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01500000005000226</t>
  </si>
  <si>
    <t>1.7</t>
  </si>
  <si>
    <t>медицинское оборудование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</si>
  <si>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</si>
  <si>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</si>
  <si>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</si>
  <si>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</si>
  <si>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</si>
  <si>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</si>
  <si>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015112103</t>
  </si>
  <si>
    <t>015012420</t>
  </si>
  <si>
    <t>"21" ноября 2023 г.</t>
  </si>
  <si>
    <t>08</t>
  </si>
  <si>
    <t>декабря</t>
  </si>
  <si>
    <t>от "08" декабря 2023г.</t>
  </si>
  <si>
    <t>08.12.2023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</si>
</sst>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top"/>
    </xf>
    <xf numFmtId="0" fontId="20" fillId="0" borderId="2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Border="1" applyAlignment="1">
      <alignment horizontal="center"/>
    </xf>
    <xf numFmtId="0" fontId="22" fillId="33" borderId="24" xfId="0" applyNumberFormat="1" applyFont="1" applyFill="1" applyBorder="1" applyAlignment="1">
      <alignment horizontal="center" vertical="center"/>
    </xf>
    <xf numFmtId="0" fontId="22" fillId="33" borderId="25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26" xfId="0" applyNumberFormat="1" applyFont="1" applyFill="1" applyBorder="1" applyAlignment="1">
      <alignment horizontal="center" wrapText="1"/>
    </xf>
    <xf numFmtId="0" fontId="20" fillId="0" borderId="26" xfId="0" applyNumberFormat="1" applyFont="1" applyFill="1" applyBorder="1" applyAlignment="1">
      <alignment horizontal="center"/>
    </xf>
    <xf numFmtId="0" fontId="25" fillId="0" borderId="27" xfId="0" applyNumberFormat="1" applyFont="1" applyFill="1" applyBorder="1" applyAlignment="1">
      <alignment horizontal="center" vertical="top"/>
    </xf>
    <xf numFmtId="49" fontId="28" fillId="0" borderId="26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 wrapText="1"/>
    </xf>
    <xf numFmtId="0" fontId="20" fillId="0" borderId="26" xfId="0" applyNumberFormat="1" applyFont="1" applyFill="1" applyBorder="1" applyAlignment="1">
      <alignment horizontal="center" wrapText="1"/>
    </xf>
    <xf numFmtId="0" fontId="20" fillId="0" borderId="29" xfId="0" applyNumberFormat="1" applyFont="1" applyFill="1" applyBorder="1" applyAlignment="1">
      <alignment horizontal="center" wrapText="1"/>
    </xf>
    <xf numFmtId="0" fontId="25" fillId="0" borderId="30" xfId="0" applyNumberFormat="1" applyFont="1" applyFill="1" applyBorder="1" applyAlignment="1">
      <alignment horizontal="center" vertical="top"/>
    </xf>
    <xf numFmtId="0" fontId="25" fillId="0" borderId="31" xfId="0" applyNumberFormat="1" applyFont="1" applyFill="1" applyBorder="1" applyAlignment="1">
      <alignment horizontal="center" vertical="top"/>
    </xf>
    <xf numFmtId="0" fontId="20" fillId="0" borderId="28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32" xfId="0" applyNumberFormat="1" applyFill="1" applyBorder="1" applyAlignment="1">
      <alignment horizontal="center" vertical="center" wrapText="1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33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26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32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32" xfId="0" applyNumberFormat="1" applyFont="1" applyFill="1" applyBorder="1" applyAlignment="1">
      <alignment horizontal="center" vertical="center" wrapText="1"/>
    </xf>
    <xf numFmtId="4" fontId="17" fillId="33" borderId="27" xfId="0" applyNumberFormat="1" applyFont="1" applyFill="1" applyBorder="1" applyAlignment="1">
      <alignment horizontal="center" vertical="center" wrapText="1"/>
    </xf>
    <xf numFmtId="4" fontId="17" fillId="33" borderId="33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26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27" xfId="0" applyFont="1" applyFill="1" applyBorder="1" applyAlignment="1">
      <alignment horizontal="left" wrapText="1"/>
    </xf>
    <xf numFmtId="4" fontId="4" fillId="33" borderId="32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27" xfId="0" applyFont="1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32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top" wrapText="1"/>
    </xf>
    <xf numFmtId="49" fontId="25" fillId="0" borderId="36" xfId="0" applyNumberFormat="1" applyFont="1" applyFill="1" applyBorder="1" applyAlignment="1">
      <alignment horizontal="center" vertical="top" wrapText="1"/>
    </xf>
    <xf numFmtId="0" fontId="25" fillId="0" borderId="38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39" xfId="0" applyNumberFormat="1" applyFont="1" applyFill="1" applyBorder="1" applyAlignment="1">
      <alignment horizontal="center" vertical="top"/>
    </xf>
    <xf numFmtId="49" fontId="25" fillId="0" borderId="40" xfId="0" applyNumberFormat="1" applyFont="1" applyFill="1" applyBorder="1" applyAlignment="1">
      <alignment horizontal="center" vertical="top"/>
    </xf>
    <xf numFmtId="49" fontId="25" fillId="0" borderId="41" xfId="0" applyNumberFormat="1" applyFont="1" applyFill="1" applyBorder="1" applyAlignment="1">
      <alignment horizontal="center" vertical="top"/>
    </xf>
    <xf numFmtId="49" fontId="25" fillId="0" borderId="39" xfId="0" applyNumberFormat="1" applyFont="1" applyFill="1" applyBorder="1" applyAlignment="1">
      <alignment horizontal="center" vertical="top"/>
    </xf>
    <xf numFmtId="49" fontId="25" fillId="0" borderId="42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43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" fontId="25" fillId="0" borderId="46" xfId="0" applyNumberFormat="1" applyFont="1" applyFill="1" applyBorder="1" applyAlignment="1">
      <alignment horizontal="right"/>
    </xf>
    <xf numFmtId="4" fontId="25" fillId="0" borderId="47" xfId="0" applyNumberFormat="1" applyFont="1" applyFill="1" applyBorder="1" applyAlignment="1">
      <alignment horizontal="right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48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49" xfId="0" applyNumberFormat="1" applyFont="1" applyFill="1" applyBorder="1" applyAlignment="1">
      <alignment horizontal="right"/>
    </xf>
    <xf numFmtId="0" fontId="25" fillId="0" borderId="32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24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left" wrapText="1"/>
    </xf>
    <xf numFmtId="49" fontId="25" fillId="0" borderId="43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left" wrapText="1"/>
    </xf>
    <xf numFmtId="49" fontId="24" fillId="0" borderId="48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left" wrapText="1" indent="2"/>
    </xf>
    <xf numFmtId="49" fontId="25" fillId="0" borderId="48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0" fontId="25" fillId="0" borderId="13" xfId="0" applyNumberFormat="1" applyFont="1" applyFill="1" applyBorder="1" applyAlignment="1">
      <alignment horizontal="left" wrapText="1" indent="2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16"/>
  <sheetViews>
    <sheetView tabSelected="1" zoomScalePageLayoutView="0" workbookViewId="0" topLeftCell="A109">
      <selection activeCell="B136" sqref="B136"/>
    </sheetView>
  </sheetViews>
  <sheetFormatPr defaultColWidth="9.00390625" defaultRowHeight="12.75"/>
  <cols>
    <col min="1" max="1" width="60.75390625" style="89" customWidth="1"/>
    <col min="2" max="2" width="8.75390625" style="89" customWidth="1"/>
    <col min="3" max="3" width="11.75390625" style="89" customWidth="1"/>
    <col min="4" max="4" width="10.75390625" style="89" customWidth="1"/>
    <col min="5" max="5" width="23.75390625" style="89" customWidth="1"/>
    <col min="6" max="6" width="16.375" style="89" customWidth="1"/>
    <col min="7" max="11" width="0" style="89" hidden="1" customWidth="1"/>
    <col min="12" max="15" width="12.75390625" style="89" customWidth="1"/>
    <col min="16" max="16" width="11.75390625" style="89" hidden="1" customWidth="1"/>
    <col min="17" max="16384" width="9.125" style="89" customWidth="1"/>
  </cols>
  <sheetData>
    <row r="1" spans="1:15" ht="15.75">
      <c r="A1" s="88" t="s">
        <v>269</v>
      </c>
      <c r="M1" s="141" t="s">
        <v>270</v>
      </c>
      <c r="N1" s="141"/>
      <c r="O1" s="141"/>
    </row>
    <row r="2" spans="1:15" ht="15">
      <c r="A2" s="90" t="s">
        <v>271</v>
      </c>
      <c r="M2" s="142" t="s">
        <v>272</v>
      </c>
      <c r="N2" s="142"/>
      <c r="O2" s="142"/>
    </row>
    <row r="3" spans="1:15" ht="12.75">
      <c r="A3" s="90" t="s">
        <v>273</v>
      </c>
      <c r="M3" s="139" t="s">
        <v>274</v>
      </c>
      <c r="N3" s="139"/>
      <c r="O3" s="139"/>
    </row>
    <row r="4" spans="1:15" ht="15">
      <c r="A4" s="90" t="s">
        <v>275</v>
      </c>
      <c r="M4" s="143" t="s">
        <v>276</v>
      </c>
      <c r="N4" s="143"/>
      <c r="O4" s="143"/>
    </row>
    <row r="5" spans="1:15" ht="12.75">
      <c r="A5" s="90" t="s">
        <v>277</v>
      </c>
      <c r="M5" s="139" t="s">
        <v>278</v>
      </c>
      <c r="N5" s="139"/>
      <c r="O5" s="139"/>
    </row>
    <row r="6" spans="13:15" ht="15">
      <c r="M6" s="142" t="s">
        <v>279</v>
      </c>
      <c r="N6" s="142"/>
      <c r="O6" s="142"/>
    </row>
    <row r="7" spans="13:15" s="91" customFormat="1" ht="11.25">
      <c r="M7" s="92" t="s">
        <v>280</v>
      </c>
      <c r="N7" s="139" t="s">
        <v>281</v>
      </c>
      <c r="O7" s="139"/>
    </row>
    <row r="8" spans="13:15" ht="15">
      <c r="M8" s="140" t="s">
        <v>581</v>
      </c>
      <c r="N8" s="140"/>
      <c r="O8" s="140"/>
    </row>
    <row r="10" spans="1:15" ht="15.75">
      <c r="A10" s="144" t="s">
        <v>282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93"/>
    </row>
    <row r="11" spans="1:15" ht="15.75">
      <c r="A11" s="144" t="s">
        <v>283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 t="s">
        <v>284</v>
      </c>
    </row>
    <row r="12" spans="1:15" ht="15.75" thickBo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46"/>
    </row>
    <row r="13" spans="1:15" ht="15.75">
      <c r="A13" s="94"/>
      <c r="B13" s="147" t="s">
        <v>584</v>
      </c>
      <c r="C13" s="147"/>
      <c r="D13" s="147"/>
      <c r="E13" s="147"/>
      <c r="F13" s="147"/>
      <c r="G13" s="147"/>
      <c r="H13" s="147"/>
      <c r="I13" s="94"/>
      <c r="J13" s="94"/>
      <c r="K13" s="94"/>
      <c r="L13" s="94"/>
      <c r="M13" s="94"/>
      <c r="N13" s="95" t="s">
        <v>285</v>
      </c>
      <c r="O13" s="96" t="s">
        <v>585</v>
      </c>
    </row>
    <row r="14" spans="1:15" ht="15.75">
      <c r="A14" s="97" t="s">
        <v>286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 t="s">
        <v>287</v>
      </c>
      <c r="O14" s="98" t="s">
        <v>288</v>
      </c>
    </row>
    <row r="15" spans="1:15" ht="15.75">
      <c r="A15" s="97" t="s">
        <v>289</v>
      </c>
      <c r="B15" s="148" t="s">
        <v>290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94"/>
      <c r="N15" s="95" t="s">
        <v>291</v>
      </c>
      <c r="O15" s="98" t="s">
        <v>292</v>
      </c>
    </row>
    <row r="16" spans="1:15" ht="15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 t="s">
        <v>287</v>
      </c>
      <c r="O16" s="98" t="s">
        <v>293</v>
      </c>
    </row>
    <row r="17" spans="1:15" ht="15.7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 t="s">
        <v>294</v>
      </c>
      <c r="O17" s="98" t="s">
        <v>295</v>
      </c>
    </row>
    <row r="18" spans="1:15" ht="15.75">
      <c r="A18" s="97" t="s">
        <v>296</v>
      </c>
      <c r="B18" s="149" t="s">
        <v>297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94"/>
      <c r="N18" s="95" t="s">
        <v>298</v>
      </c>
      <c r="O18" s="98" t="s">
        <v>299</v>
      </c>
    </row>
    <row r="19" spans="1:15" ht="16.5" thickBot="1">
      <c r="A19" s="97" t="s">
        <v>300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 t="s">
        <v>301</v>
      </c>
      <c r="O19" s="99" t="s">
        <v>302</v>
      </c>
    </row>
    <row r="20" spans="1:15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2" spans="1:15" ht="12.75">
      <c r="A22" s="150" t="s">
        <v>303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  <row r="24" spans="1:15" ht="12.75" customHeight="1">
      <c r="A24" s="511" t="s">
        <v>35</v>
      </c>
      <c r="B24" s="513" t="s">
        <v>304</v>
      </c>
      <c r="C24" s="513" t="s">
        <v>305</v>
      </c>
      <c r="D24" s="513" t="s">
        <v>306</v>
      </c>
      <c r="E24" s="513" t="s">
        <v>307</v>
      </c>
      <c r="F24" s="513" t="s">
        <v>308</v>
      </c>
      <c r="G24" s="513" t="s">
        <v>309</v>
      </c>
      <c r="H24" s="513" t="s">
        <v>310</v>
      </c>
      <c r="I24" s="513" t="s">
        <v>311</v>
      </c>
      <c r="J24" s="513" t="s">
        <v>312</v>
      </c>
      <c r="K24" s="513" t="s">
        <v>313</v>
      </c>
      <c r="L24" s="514" t="s">
        <v>314</v>
      </c>
      <c r="M24" s="515"/>
      <c r="N24" s="515"/>
      <c r="O24" s="516"/>
    </row>
    <row r="25" spans="1:15" ht="12.75" customHeight="1">
      <c r="A25" s="519"/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57" t="s">
        <v>315</v>
      </c>
      <c r="M25" s="557" t="s">
        <v>316</v>
      </c>
      <c r="N25" s="557" t="s">
        <v>317</v>
      </c>
      <c r="O25" s="523" t="s">
        <v>318</v>
      </c>
    </row>
    <row r="26" spans="1:15" ht="33.75">
      <c r="A26" s="526"/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9" t="s">
        <v>319</v>
      </c>
      <c r="M26" s="529" t="s">
        <v>320</v>
      </c>
      <c r="N26" s="529" t="s">
        <v>321</v>
      </c>
      <c r="O26" s="531"/>
    </row>
    <row r="27" spans="1:15" ht="13.5" thickBot="1">
      <c r="A27" s="558" t="s">
        <v>7</v>
      </c>
      <c r="B27" s="559" t="s">
        <v>8</v>
      </c>
      <c r="C27" s="559" t="s">
        <v>9</v>
      </c>
      <c r="D27" s="559" t="s">
        <v>10</v>
      </c>
      <c r="E27" s="559" t="s">
        <v>11</v>
      </c>
      <c r="F27" s="559" t="s">
        <v>14</v>
      </c>
      <c r="G27" s="559" t="s">
        <v>14</v>
      </c>
      <c r="H27" s="559" t="s">
        <v>14</v>
      </c>
      <c r="I27" s="559" t="s">
        <v>14</v>
      </c>
      <c r="J27" s="559" t="s">
        <v>14</v>
      </c>
      <c r="K27" s="559" t="s">
        <v>14</v>
      </c>
      <c r="L27" s="559" t="s">
        <v>69</v>
      </c>
      <c r="M27" s="559" t="s">
        <v>70</v>
      </c>
      <c r="N27" s="559" t="s">
        <v>103</v>
      </c>
      <c r="O27" s="560" t="s">
        <v>322</v>
      </c>
    </row>
    <row r="28" spans="1:15" ht="12.75">
      <c r="A28" s="561" t="s">
        <v>323</v>
      </c>
      <c r="B28" s="562" t="s">
        <v>324</v>
      </c>
      <c r="C28" s="546" t="s">
        <v>325</v>
      </c>
      <c r="D28" s="546" t="s">
        <v>325</v>
      </c>
      <c r="E28" s="546" t="s">
        <v>325</v>
      </c>
      <c r="F28" s="546" t="s">
        <v>325</v>
      </c>
      <c r="G28" s="546" t="s">
        <v>325</v>
      </c>
      <c r="H28" s="546" t="s">
        <v>325</v>
      </c>
      <c r="I28" s="546" t="s">
        <v>325</v>
      </c>
      <c r="J28" s="546" t="s">
        <v>325</v>
      </c>
      <c r="K28" s="546" t="s">
        <v>325</v>
      </c>
      <c r="L28" s="547">
        <v>2848863.9</v>
      </c>
      <c r="M28" s="547"/>
      <c r="N28" s="547"/>
      <c r="O28" s="548"/>
    </row>
    <row r="29" spans="1:15" ht="12.75">
      <c r="A29" s="561" t="s">
        <v>326</v>
      </c>
      <c r="B29" s="563" t="s">
        <v>327</v>
      </c>
      <c r="C29" s="554" t="s">
        <v>325</v>
      </c>
      <c r="D29" s="554" t="s">
        <v>325</v>
      </c>
      <c r="E29" s="554" t="s">
        <v>325</v>
      </c>
      <c r="F29" s="554" t="s">
        <v>325</v>
      </c>
      <c r="G29" s="554" t="s">
        <v>325</v>
      </c>
      <c r="H29" s="554" t="s">
        <v>325</v>
      </c>
      <c r="I29" s="554" t="s">
        <v>325</v>
      </c>
      <c r="J29" s="554" t="s">
        <v>325</v>
      </c>
      <c r="K29" s="554" t="s">
        <v>325</v>
      </c>
      <c r="L29" s="555"/>
      <c r="M29" s="555"/>
      <c r="N29" s="555"/>
      <c r="O29" s="556"/>
    </row>
    <row r="30" spans="1:15" ht="22.5">
      <c r="A30" s="564" t="s">
        <v>328</v>
      </c>
      <c r="B30" s="565" t="s">
        <v>329</v>
      </c>
      <c r="C30" s="566" t="s">
        <v>330</v>
      </c>
      <c r="D30" s="567" t="s">
        <v>330</v>
      </c>
      <c r="E30" s="567" t="s">
        <v>331</v>
      </c>
      <c r="F30" s="567" t="s">
        <v>332</v>
      </c>
      <c r="G30" s="567" t="s">
        <v>333</v>
      </c>
      <c r="H30" s="567" t="s">
        <v>330</v>
      </c>
      <c r="I30" s="567" t="s">
        <v>330</v>
      </c>
      <c r="J30" s="567" t="s">
        <v>334</v>
      </c>
      <c r="K30" s="567" t="s">
        <v>335</v>
      </c>
      <c r="L30" s="555">
        <v>169589996.64</v>
      </c>
      <c r="M30" s="555">
        <v>172708647.08</v>
      </c>
      <c r="N30" s="555">
        <v>164708647.08</v>
      </c>
      <c r="O30" s="556"/>
    </row>
    <row r="31" spans="1:15" ht="22.5">
      <c r="A31" s="568" t="s">
        <v>336</v>
      </c>
      <c r="B31" s="569" t="s">
        <v>337</v>
      </c>
      <c r="C31" s="567" t="s">
        <v>338</v>
      </c>
      <c r="D31" s="567" t="s">
        <v>330</v>
      </c>
      <c r="E31" s="567" t="s">
        <v>331</v>
      </c>
      <c r="F31" s="567" t="s">
        <v>332</v>
      </c>
      <c r="G31" s="567" t="s">
        <v>333</v>
      </c>
      <c r="H31" s="567" t="s">
        <v>330</v>
      </c>
      <c r="I31" s="567" t="s">
        <v>338</v>
      </c>
      <c r="J31" s="567" t="s">
        <v>334</v>
      </c>
      <c r="K31" s="567" t="s">
        <v>335</v>
      </c>
      <c r="L31" s="570">
        <v>251130.08</v>
      </c>
      <c r="M31" s="570">
        <v>181547.08</v>
      </c>
      <c r="N31" s="570">
        <v>181547.08</v>
      </c>
      <c r="O31" s="556"/>
    </row>
    <row r="32" spans="1:15" ht="22.5">
      <c r="A32" s="568" t="s">
        <v>339</v>
      </c>
      <c r="B32" s="569" t="s">
        <v>340</v>
      </c>
      <c r="C32" s="567" t="s">
        <v>338</v>
      </c>
      <c r="D32" s="567" t="s">
        <v>341</v>
      </c>
      <c r="E32" s="567" t="s">
        <v>331</v>
      </c>
      <c r="F32" s="567" t="s">
        <v>342</v>
      </c>
      <c r="G32" s="567" t="s">
        <v>8</v>
      </c>
      <c r="H32" s="567" t="s">
        <v>341</v>
      </c>
      <c r="I32" s="567" t="s">
        <v>338</v>
      </c>
      <c r="J32" s="567" t="s">
        <v>334</v>
      </c>
      <c r="K32" s="567" t="s">
        <v>335</v>
      </c>
      <c r="L32" s="570">
        <v>251130.08</v>
      </c>
      <c r="M32" s="570">
        <v>181547.08</v>
      </c>
      <c r="N32" s="570">
        <v>181547.08</v>
      </c>
      <c r="O32" s="556"/>
    </row>
    <row r="33" spans="1:15" ht="22.5">
      <c r="A33" s="568" t="s">
        <v>343</v>
      </c>
      <c r="B33" s="569" t="s">
        <v>344</v>
      </c>
      <c r="C33" s="567" t="s">
        <v>345</v>
      </c>
      <c r="D33" s="567" t="s">
        <v>330</v>
      </c>
      <c r="E33" s="567" t="s">
        <v>331</v>
      </c>
      <c r="F33" s="567" t="s">
        <v>332</v>
      </c>
      <c r="G33" s="567" t="s">
        <v>333</v>
      </c>
      <c r="H33" s="567" t="s">
        <v>330</v>
      </c>
      <c r="I33" s="567" t="s">
        <v>345</v>
      </c>
      <c r="J33" s="567" t="s">
        <v>334</v>
      </c>
      <c r="K33" s="567" t="s">
        <v>335</v>
      </c>
      <c r="L33" s="570">
        <v>162202109.04</v>
      </c>
      <c r="M33" s="570">
        <v>167747100</v>
      </c>
      <c r="N33" s="570">
        <v>159747100</v>
      </c>
      <c r="O33" s="556"/>
    </row>
    <row r="34" spans="1:15" ht="22.5">
      <c r="A34" s="568" t="s">
        <v>346</v>
      </c>
      <c r="B34" s="569"/>
      <c r="C34" s="567" t="s">
        <v>345</v>
      </c>
      <c r="D34" s="567" t="s">
        <v>347</v>
      </c>
      <c r="E34" s="567" t="s">
        <v>331</v>
      </c>
      <c r="F34" s="567" t="s">
        <v>348</v>
      </c>
      <c r="G34" s="567" t="s">
        <v>8</v>
      </c>
      <c r="H34" s="567" t="s">
        <v>347</v>
      </c>
      <c r="I34" s="567" t="s">
        <v>345</v>
      </c>
      <c r="J34" s="567" t="s">
        <v>334</v>
      </c>
      <c r="K34" s="567" t="s">
        <v>335</v>
      </c>
      <c r="L34" s="570">
        <v>13000000</v>
      </c>
      <c r="M34" s="570">
        <v>22000000</v>
      </c>
      <c r="N34" s="570">
        <v>14000000</v>
      </c>
      <c r="O34" s="556"/>
    </row>
    <row r="35" spans="1:15" ht="22.5">
      <c r="A35" s="568" t="s">
        <v>349</v>
      </c>
      <c r="B35" s="569"/>
      <c r="C35" s="567" t="s">
        <v>345</v>
      </c>
      <c r="D35" s="567" t="s">
        <v>350</v>
      </c>
      <c r="E35" s="567" t="s">
        <v>331</v>
      </c>
      <c r="F35" s="567" t="s">
        <v>351</v>
      </c>
      <c r="G35" s="567" t="s">
        <v>8</v>
      </c>
      <c r="H35" s="567" t="s">
        <v>350</v>
      </c>
      <c r="I35" s="567" t="s">
        <v>345</v>
      </c>
      <c r="J35" s="567" t="s">
        <v>334</v>
      </c>
      <c r="K35" s="567" t="s">
        <v>335</v>
      </c>
      <c r="L35" s="570">
        <v>260000</v>
      </c>
      <c r="M35" s="570">
        <v>260000</v>
      </c>
      <c r="N35" s="570">
        <v>260000</v>
      </c>
      <c r="O35" s="556"/>
    </row>
    <row r="36" spans="1:15" ht="22.5">
      <c r="A36" s="568" t="s">
        <v>532</v>
      </c>
      <c r="B36" s="569"/>
      <c r="C36" s="567" t="s">
        <v>345</v>
      </c>
      <c r="D36" s="567" t="s">
        <v>533</v>
      </c>
      <c r="E36" s="567" t="s">
        <v>331</v>
      </c>
      <c r="F36" s="567" t="s">
        <v>351</v>
      </c>
      <c r="G36" s="567" t="s">
        <v>8</v>
      </c>
      <c r="H36" s="567" t="s">
        <v>533</v>
      </c>
      <c r="I36" s="567" t="s">
        <v>345</v>
      </c>
      <c r="J36" s="567" t="s">
        <v>334</v>
      </c>
      <c r="K36" s="567" t="s">
        <v>335</v>
      </c>
      <c r="L36" s="570">
        <v>7985.04</v>
      </c>
      <c r="M36" s="570"/>
      <c r="N36" s="570"/>
      <c r="O36" s="556"/>
    </row>
    <row r="37" spans="1:15" ht="33.75">
      <c r="A37" s="568" t="s">
        <v>352</v>
      </c>
      <c r="B37" s="569" t="s">
        <v>353</v>
      </c>
      <c r="C37" s="567" t="s">
        <v>345</v>
      </c>
      <c r="D37" s="567" t="s">
        <v>347</v>
      </c>
      <c r="E37" s="567" t="s">
        <v>331</v>
      </c>
      <c r="F37" s="567" t="s">
        <v>332</v>
      </c>
      <c r="G37" s="567" t="s">
        <v>10</v>
      </c>
      <c r="H37" s="567" t="s">
        <v>347</v>
      </c>
      <c r="I37" s="567" t="s">
        <v>345</v>
      </c>
      <c r="J37" s="567" t="s">
        <v>334</v>
      </c>
      <c r="K37" s="567" t="s">
        <v>335</v>
      </c>
      <c r="L37" s="570">
        <v>148934124</v>
      </c>
      <c r="M37" s="570">
        <v>145487100</v>
      </c>
      <c r="N37" s="570">
        <v>145487100</v>
      </c>
      <c r="O37" s="556"/>
    </row>
    <row r="38" spans="1:15" ht="33.75">
      <c r="A38" s="568" t="s">
        <v>354</v>
      </c>
      <c r="B38" s="569" t="s">
        <v>353</v>
      </c>
      <c r="C38" s="567" t="s">
        <v>345</v>
      </c>
      <c r="D38" s="567" t="s">
        <v>347</v>
      </c>
      <c r="E38" s="567" t="s">
        <v>355</v>
      </c>
      <c r="F38" s="567" t="s">
        <v>356</v>
      </c>
      <c r="G38" s="567" t="s">
        <v>10</v>
      </c>
      <c r="H38" s="567" t="s">
        <v>347</v>
      </c>
      <c r="I38" s="567" t="s">
        <v>345</v>
      </c>
      <c r="J38" s="567" t="s">
        <v>334</v>
      </c>
      <c r="K38" s="567" t="s">
        <v>335</v>
      </c>
      <c r="L38" s="570">
        <v>38927289</v>
      </c>
      <c r="M38" s="570">
        <v>39378100</v>
      </c>
      <c r="N38" s="570">
        <v>39378100</v>
      </c>
      <c r="O38" s="556"/>
    </row>
    <row r="39" spans="1:15" ht="33.75">
      <c r="A39" s="568" t="s">
        <v>354</v>
      </c>
      <c r="B39" s="569" t="s">
        <v>353</v>
      </c>
      <c r="C39" s="567" t="s">
        <v>345</v>
      </c>
      <c r="D39" s="567" t="s">
        <v>347</v>
      </c>
      <c r="E39" s="567" t="s">
        <v>357</v>
      </c>
      <c r="F39" s="567" t="s">
        <v>358</v>
      </c>
      <c r="G39" s="567" t="s">
        <v>10</v>
      </c>
      <c r="H39" s="567" t="s">
        <v>347</v>
      </c>
      <c r="I39" s="567" t="s">
        <v>345</v>
      </c>
      <c r="J39" s="567" t="s">
        <v>334</v>
      </c>
      <c r="K39" s="567" t="s">
        <v>335</v>
      </c>
      <c r="L39" s="570">
        <v>80830842</v>
      </c>
      <c r="M39" s="570">
        <v>77019000</v>
      </c>
      <c r="N39" s="570">
        <v>77019000</v>
      </c>
      <c r="O39" s="556"/>
    </row>
    <row r="40" spans="1:15" ht="33.75">
      <c r="A40" s="568" t="s">
        <v>354</v>
      </c>
      <c r="B40" s="569" t="s">
        <v>353</v>
      </c>
      <c r="C40" s="567" t="s">
        <v>345</v>
      </c>
      <c r="D40" s="567" t="s">
        <v>347</v>
      </c>
      <c r="E40" s="567" t="s">
        <v>359</v>
      </c>
      <c r="F40" s="567" t="s">
        <v>358</v>
      </c>
      <c r="G40" s="567" t="s">
        <v>10</v>
      </c>
      <c r="H40" s="567" t="s">
        <v>347</v>
      </c>
      <c r="I40" s="567" t="s">
        <v>345</v>
      </c>
      <c r="J40" s="567" t="s">
        <v>334</v>
      </c>
      <c r="K40" s="567" t="s">
        <v>335</v>
      </c>
      <c r="L40" s="570">
        <v>29175993</v>
      </c>
      <c r="M40" s="570">
        <v>29090000</v>
      </c>
      <c r="N40" s="570">
        <v>29090000</v>
      </c>
      <c r="O40" s="556"/>
    </row>
    <row r="41" spans="1:15" ht="22.5">
      <c r="A41" s="568" t="s">
        <v>534</v>
      </c>
      <c r="B41" s="569" t="s">
        <v>535</v>
      </c>
      <c r="C41" s="567" t="s">
        <v>536</v>
      </c>
      <c r="D41" s="567" t="s">
        <v>330</v>
      </c>
      <c r="E41" s="567" t="s">
        <v>331</v>
      </c>
      <c r="F41" s="567" t="s">
        <v>332</v>
      </c>
      <c r="G41" s="567" t="s">
        <v>333</v>
      </c>
      <c r="H41" s="567" t="s">
        <v>330</v>
      </c>
      <c r="I41" s="567" t="s">
        <v>536</v>
      </c>
      <c r="J41" s="567" t="s">
        <v>334</v>
      </c>
      <c r="K41" s="567" t="s">
        <v>335</v>
      </c>
      <c r="L41" s="570">
        <v>825.33</v>
      </c>
      <c r="M41" s="570"/>
      <c r="N41" s="570"/>
      <c r="O41" s="556"/>
    </row>
    <row r="42" spans="1:15" ht="22.5">
      <c r="A42" s="568" t="s">
        <v>537</v>
      </c>
      <c r="B42" s="569" t="s">
        <v>538</v>
      </c>
      <c r="C42" s="567" t="s">
        <v>536</v>
      </c>
      <c r="D42" s="567" t="s">
        <v>539</v>
      </c>
      <c r="E42" s="567" t="s">
        <v>331</v>
      </c>
      <c r="F42" s="567" t="s">
        <v>351</v>
      </c>
      <c r="G42" s="567" t="s">
        <v>8</v>
      </c>
      <c r="H42" s="567" t="s">
        <v>539</v>
      </c>
      <c r="I42" s="567" t="s">
        <v>536</v>
      </c>
      <c r="J42" s="567" t="s">
        <v>334</v>
      </c>
      <c r="K42" s="567" t="s">
        <v>335</v>
      </c>
      <c r="L42" s="570">
        <v>825.33</v>
      </c>
      <c r="M42" s="570"/>
      <c r="N42" s="570"/>
      <c r="O42" s="556"/>
    </row>
    <row r="43" spans="1:15" ht="22.5">
      <c r="A43" s="568" t="s">
        <v>360</v>
      </c>
      <c r="B43" s="569" t="s">
        <v>361</v>
      </c>
      <c r="C43" s="567" t="s">
        <v>362</v>
      </c>
      <c r="D43" s="567" t="s">
        <v>330</v>
      </c>
      <c r="E43" s="567" t="s">
        <v>331</v>
      </c>
      <c r="F43" s="567" t="s">
        <v>332</v>
      </c>
      <c r="G43" s="567" t="s">
        <v>333</v>
      </c>
      <c r="H43" s="567" t="s">
        <v>330</v>
      </c>
      <c r="I43" s="567" t="s">
        <v>362</v>
      </c>
      <c r="J43" s="567" t="s">
        <v>334</v>
      </c>
      <c r="K43" s="567" t="s">
        <v>335</v>
      </c>
      <c r="L43" s="570">
        <v>7135932.19</v>
      </c>
      <c r="M43" s="570">
        <v>4780000</v>
      </c>
      <c r="N43" s="570">
        <v>4780000</v>
      </c>
      <c r="O43" s="556"/>
    </row>
    <row r="44" spans="1:15" ht="22.5">
      <c r="A44" s="568" t="s">
        <v>363</v>
      </c>
      <c r="B44" s="569" t="s">
        <v>364</v>
      </c>
      <c r="C44" s="567" t="s">
        <v>362</v>
      </c>
      <c r="D44" s="567" t="s">
        <v>365</v>
      </c>
      <c r="E44" s="567" t="s">
        <v>331</v>
      </c>
      <c r="F44" s="567" t="s">
        <v>332</v>
      </c>
      <c r="G44" s="567" t="s">
        <v>11</v>
      </c>
      <c r="H44" s="567" t="s">
        <v>365</v>
      </c>
      <c r="I44" s="567" t="s">
        <v>362</v>
      </c>
      <c r="J44" s="567" t="s">
        <v>334</v>
      </c>
      <c r="K44" s="567" t="s">
        <v>335</v>
      </c>
      <c r="L44" s="570">
        <v>7135932.19</v>
      </c>
      <c r="M44" s="570">
        <v>4780000</v>
      </c>
      <c r="N44" s="570">
        <v>4780000</v>
      </c>
      <c r="O44" s="556"/>
    </row>
    <row r="45" spans="1:15" ht="22.5">
      <c r="A45" s="568" t="s">
        <v>366</v>
      </c>
      <c r="B45" s="569" t="s">
        <v>364</v>
      </c>
      <c r="C45" s="567" t="s">
        <v>362</v>
      </c>
      <c r="D45" s="567" t="s">
        <v>365</v>
      </c>
      <c r="E45" s="567" t="s">
        <v>367</v>
      </c>
      <c r="F45" s="567" t="s">
        <v>332</v>
      </c>
      <c r="G45" s="567" t="s">
        <v>11</v>
      </c>
      <c r="H45" s="567" t="s">
        <v>365</v>
      </c>
      <c r="I45" s="567" t="s">
        <v>362</v>
      </c>
      <c r="J45" s="567" t="s">
        <v>334</v>
      </c>
      <c r="K45" s="567" t="s">
        <v>335</v>
      </c>
      <c r="L45" s="570">
        <v>2520000</v>
      </c>
      <c r="M45" s="570"/>
      <c r="N45" s="570"/>
      <c r="O45" s="556"/>
    </row>
    <row r="46" spans="1:15" ht="22.5">
      <c r="A46" s="568" t="s">
        <v>366</v>
      </c>
      <c r="B46" s="569" t="s">
        <v>364</v>
      </c>
      <c r="C46" s="567" t="s">
        <v>362</v>
      </c>
      <c r="D46" s="567" t="s">
        <v>365</v>
      </c>
      <c r="E46" s="567" t="s">
        <v>368</v>
      </c>
      <c r="F46" s="567" t="s">
        <v>332</v>
      </c>
      <c r="G46" s="567" t="s">
        <v>11</v>
      </c>
      <c r="H46" s="567" t="s">
        <v>365</v>
      </c>
      <c r="I46" s="567" t="s">
        <v>362</v>
      </c>
      <c r="J46" s="567" t="s">
        <v>334</v>
      </c>
      <c r="K46" s="567" t="s">
        <v>335</v>
      </c>
      <c r="L46" s="570">
        <v>159707.38</v>
      </c>
      <c r="M46" s="570"/>
      <c r="N46" s="570"/>
      <c r="O46" s="556"/>
    </row>
    <row r="47" spans="1:15" ht="22.5">
      <c r="A47" s="568" t="s">
        <v>366</v>
      </c>
      <c r="B47" s="569" t="s">
        <v>364</v>
      </c>
      <c r="C47" s="567" t="s">
        <v>362</v>
      </c>
      <c r="D47" s="567" t="s">
        <v>369</v>
      </c>
      <c r="E47" s="567" t="s">
        <v>368</v>
      </c>
      <c r="F47" s="567" t="s">
        <v>332</v>
      </c>
      <c r="G47" s="567" t="s">
        <v>11</v>
      </c>
      <c r="H47" s="567" t="s">
        <v>369</v>
      </c>
      <c r="I47" s="567" t="s">
        <v>362</v>
      </c>
      <c r="J47" s="567" t="s">
        <v>334</v>
      </c>
      <c r="K47" s="567" t="s">
        <v>335</v>
      </c>
      <c r="L47" s="570">
        <v>508975.62</v>
      </c>
      <c r="M47" s="570"/>
      <c r="N47" s="570"/>
      <c r="O47" s="556"/>
    </row>
    <row r="48" spans="1:15" ht="22.5">
      <c r="A48" s="568" t="s">
        <v>366</v>
      </c>
      <c r="B48" s="569" t="s">
        <v>364</v>
      </c>
      <c r="C48" s="567" t="s">
        <v>362</v>
      </c>
      <c r="D48" s="567" t="s">
        <v>365</v>
      </c>
      <c r="E48" s="567" t="s">
        <v>370</v>
      </c>
      <c r="F48" s="567" t="s">
        <v>332</v>
      </c>
      <c r="G48" s="567" t="s">
        <v>11</v>
      </c>
      <c r="H48" s="567" t="s">
        <v>365</v>
      </c>
      <c r="I48" s="567" t="s">
        <v>362</v>
      </c>
      <c r="J48" s="567" t="s">
        <v>334</v>
      </c>
      <c r="K48" s="567" t="s">
        <v>335</v>
      </c>
      <c r="L48" s="570">
        <v>2768135.19</v>
      </c>
      <c r="M48" s="570">
        <v>3390000</v>
      </c>
      <c r="N48" s="570">
        <v>3390000</v>
      </c>
      <c r="O48" s="556"/>
    </row>
    <row r="49" spans="1:15" ht="22.5">
      <c r="A49" s="568" t="s">
        <v>366</v>
      </c>
      <c r="B49" s="569" t="s">
        <v>364</v>
      </c>
      <c r="C49" s="567" t="s">
        <v>362</v>
      </c>
      <c r="D49" s="567" t="s">
        <v>365</v>
      </c>
      <c r="E49" s="567" t="s">
        <v>371</v>
      </c>
      <c r="F49" s="567" t="s">
        <v>332</v>
      </c>
      <c r="G49" s="567" t="s">
        <v>11</v>
      </c>
      <c r="H49" s="567" t="s">
        <v>365</v>
      </c>
      <c r="I49" s="567" t="s">
        <v>362</v>
      </c>
      <c r="J49" s="567" t="s">
        <v>334</v>
      </c>
      <c r="K49" s="567" t="s">
        <v>335</v>
      </c>
      <c r="L49" s="570">
        <v>1179114</v>
      </c>
      <c r="M49" s="570">
        <v>1390000</v>
      </c>
      <c r="N49" s="570">
        <v>1390000</v>
      </c>
      <c r="O49" s="556"/>
    </row>
    <row r="50" spans="1:15" ht="22.5">
      <c r="A50" s="564" t="s">
        <v>573</v>
      </c>
      <c r="B50" s="565" t="s">
        <v>574</v>
      </c>
      <c r="C50" s="566" t="s">
        <v>330</v>
      </c>
      <c r="D50" s="567" t="s">
        <v>330</v>
      </c>
      <c r="E50" s="567" t="s">
        <v>331</v>
      </c>
      <c r="F50" s="567" t="s">
        <v>332</v>
      </c>
      <c r="G50" s="567" t="s">
        <v>333</v>
      </c>
      <c r="H50" s="567" t="s">
        <v>330</v>
      </c>
      <c r="I50" s="567" t="s">
        <v>330</v>
      </c>
      <c r="J50" s="567" t="s">
        <v>334</v>
      </c>
      <c r="K50" s="567" t="s">
        <v>335</v>
      </c>
      <c r="L50" s="555"/>
      <c r="M50" s="555"/>
      <c r="N50" s="555"/>
      <c r="O50" s="556"/>
    </row>
    <row r="51" spans="1:15" ht="22.5">
      <c r="A51" s="564" t="s">
        <v>575</v>
      </c>
      <c r="B51" s="565" t="s">
        <v>576</v>
      </c>
      <c r="C51" s="566" t="s">
        <v>577</v>
      </c>
      <c r="D51" s="567" t="s">
        <v>577</v>
      </c>
      <c r="E51" s="567" t="s">
        <v>578</v>
      </c>
      <c r="F51" s="567" t="s">
        <v>358</v>
      </c>
      <c r="G51" s="567" t="s">
        <v>10</v>
      </c>
      <c r="H51" s="567" t="s">
        <v>577</v>
      </c>
      <c r="I51" s="567" t="s">
        <v>577</v>
      </c>
      <c r="J51" s="567" t="s">
        <v>334</v>
      </c>
      <c r="K51" s="567" t="s">
        <v>335</v>
      </c>
      <c r="L51" s="555"/>
      <c r="M51" s="555"/>
      <c r="N51" s="555"/>
      <c r="O51" s="556"/>
    </row>
    <row r="52" spans="1:15" ht="22.5">
      <c r="A52" s="564" t="s">
        <v>575</v>
      </c>
      <c r="B52" s="565" t="s">
        <v>576</v>
      </c>
      <c r="C52" s="566" t="s">
        <v>577</v>
      </c>
      <c r="D52" s="567" t="s">
        <v>577</v>
      </c>
      <c r="E52" s="567" t="s">
        <v>579</v>
      </c>
      <c r="F52" s="567" t="s">
        <v>332</v>
      </c>
      <c r="G52" s="567" t="s">
        <v>11</v>
      </c>
      <c r="H52" s="567" t="s">
        <v>577</v>
      </c>
      <c r="I52" s="567" t="s">
        <v>577</v>
      </c>
      <c r="J52" s="567" t="s">
        <v>334</v>
      </c>
      <c r="K52" s="567" t="s">
        <v>335</v>
      </c>
      <c r="L52" s="555"/>
      <c r="M52" s="555"/>
      <c r="N52" s="555"/>
      <c r="O52" s="556"/>
    </row>
    <row r="53" spans="1:15" ht="22.5">
      <c r="A53" s="564" t="s">
        <v>575</v>
      </c>
      <c r="B53" s="565" t="s">
        <v>576</v>
      </c>
      <c r="C53" s="566" t="s">
        <v>577</v>
      </c>
      <c r="D53" s="567" t="s">
        <v>577</v>
      </c>
      <c r="E53" s="567" t="s">
        <v>580</v>
      </c>
      <c r="F53" s="567" t="s">
        <v>356</v>
      </c>
      <c r="G53" s="567" t="s">
        <v>10</v>
      </c>
      <c r="H53" s="567" t="s">
        <v>577</v>
      </c>
      <c r="I53" s="567" t="s">
        <v>577</v>
      </c>
      <c r="J53" s="567" t="s">
        <v>334</v>
      </c>
      <c r="K53" s="567" t="s">
        <v>335</v>
      </c>
      <c r="L53" s="555"/>
      <c r="M53" s="555"/>
      <c r="N53" s="555"/>
      <c r="O53" s="556"/>
    </row>
    <row r="54" spans="1:15" ht="22.5">
      <c r="A54" s="564" t="s">
        <v>575</v>
      </c>
      <c r="B54" s="565" t="s">
        <v>576</v>
      </c>
      <c r="C54" s="566" t="s">
        <v>577</v>
      </c>
      <c r="D54" s="567" t="s">
        <v>577</v>
      </c>
      <c r="E54" s="567" t="s">
        <v>355</v>
      </c>
      <c r="F54" s="567" t="s">
        <v>356</v>
      </c>
      <c r="G54" s="567" t="s">
        <v>10</v>
      </c>
      <c r="H54" s="567" t="s">
        <v>577</v>
      </c>
      <c r="I54" s="567" t="s">
        <v>577</v>
      </c>
      <c r="J54" s="567" t="s">
        <v>334</v>
      </c>
      <c r="K54" s="567" t="s">
        <v>335</v>
      </c>
      <c r="L54" s="555"/>
      <c r="M54" s="555"/>
      <c r="N54" s="555"/>
      <c r="O54" s="556"/>
    </row>
    <row r="55" spans="1:15" ht="22.5">
      <c r="A55" s="564" t="s">
        <v>530</v>
      </c>
      <c r="B55" s="565" t="s">
        <v>531</v>
      </c>
      <c r="C55" s="566" t="s">
        <v>330</v>
      </c>
      <c r="D55" s="567" t="s">
        <v>330</v>
      </c>
      <c r="E55" s="567" t="s">
        <v>331</v>
      </c>
      <c r="F55" s="567" t="s">
        <v>332</v>
      </c>
      <c r="G55" s="567" t="s">
        <v>333</v>
      </c>
      <c r="H55" s="567" t="s">
        <v>330</v>
      </c>
      <c r="I55" s="567" t="s">
        <v>330</v>
      </c>
      <c r="J55" s="567" t="s">
        <v>334</v>
      </c>
      <c r="K55" s="567" t="s">
        <v>335</v>
      </c>
      <c r="L55" s="555"/>
      <c r="M55" s="555"/>
      <c r="N55" s="555"/>
      <c r="O55" s="556"/>
    </row>
    <row r="56" spans="1:15" ht="22.5">
      <c r="A56" s="564" t="s">
        <v>372</v>
      </c>
      <c r="B56" s="565" t="s">
        <v>373</v>
      </c>
      <c r="C56" s="566" t="s">
        <v>330</v>
      </c>
      <c r="D56" s="567" t="s">
        <v>330</v>
      </c>
      <c r="E56" s="567" t="s">
        <v>331</v>
      </c>
      <c r="F56" s="567" t="s">
        <v>332</v>
      </c>
      <c r="G56" s="567" t="s">
        <v>333</v>
      </c>
      <c r="H56" s="567" t="s">
        <v>330</v>
      </c>
      <c r="I56" s="567" t="s">
        <v>330</v>
      </c>
      <c r="J56" s="567" t="s">
        <v>334</v>
      </c>
      <c r="K56" s="567" t="s">
        <v>335</v>
      </c>
      <c r="L56" s="555">
        <v>172402551.12</v>
      </c>
      <c r="M56" s="555">
        <v>172672337.66</v>
      </c>
      <c r="N56" s="555">
        <v>164672337.66</v>
      </c>
      <c r="O56" s="556"/>
    </row>
    <row r="57" spans="1:15" ht="22.5">
      <c r="A57" s="568" t="s">
        <v>374</v>
      </c>
      <c r="B57" s="569" t="s">
        <v>375</v>
      </c>
      <c r="C57" s="567" t="s">
        <v>330</v>
      </c>
      <c r="D57" s="567" t="s">
        <v>330</v>
      </c>
      <c r="E57" s="567" t="s">
        <v>331</v>
      </c>
      <c r="F57" s="567" t="s">
        <v>332</v>
      </c>
      <c r="G57" s="567" t="s">
        <v>333</v>
      </c>
      <c r="H57" s="567" t="s">
        <v>330</v>
      </c>
      <c r="I57" s="567" t="s">
        <v>330</v>
      </c>
      <c r="J57" s="567" t="s">
        <v>334</v>
      </c>
      <c r="K57" s="567" t="s">
        <v>335</v>
      </c>
      <c r="L57" s="570">
        <v>110603464</v>
      </c>
      <c r="M57" s="570">
        <v>111184100</v>
      </c>
      <c r="N57" s="570">
        <v>111184100</v>
      </c>
      <c r="O57" s="556"/>
    </row>
    <row r="58" spans="1:15" ht="22.5">
      <c r="A58" s="568" t="s">
        <v>376</v>
      </c>
      <c r="B58" s="569" t="s">
        <v>377</v>
      </c>
      <c r="C58" s="567" t="s">
        <v>378</v>
      </c>
      <c r="D58" s="567" t="s">
        <v>330</v>
      </c>
      <c r="E58" s="567" t="s">
        <v>331</v>
      </c>
      <c r="F58" s="567" t="s">
        <v>332</v>
      </c>
      <c r="G58" s="567" t="s">
        <v>333</v>
      </c>
      <c r="H58" s="567" t="s">
        <v>330</v>
      </c>
      <c r="I58" s="567" t="s">
        <v>330</v>
      </c>
      <c r="J58" s="567" t="s">
        <v>334</v>
      </c>
      <c r="K58" s="567" t="s">
        <v>335</v>
      </c>
      <c r="L58" s="570">
        <v>85033486.4</v>
      </c>
      <c r="M58" s="570">
        <v>85631682</v>
      </c>
      <c r="N58" s="570">
        <v>85631682</v>
      </c>
      <c r="O58" s="556"/>
    </row>
    <row r="59" spans="1:15" ht="22.5">
      <c r="A59" s="568" t="s">
        <v>379</v>
      </c>
      <c r="B59" s="569" t="s">
        <v>377</v>
      </c>
      <c r="C59" s="567" t="s">
        <v>378</v>
      </c>
      <c r="D59" s="567" t="s">
        <v>380</v>
      </c>
      <c r="E59" s="567" t="s">
        <v>355</v>
      </c>
      <c r="F59" s="567" t="s">
        <v>381</v>
      </c>
      <c r="G59" s="567" t="s">
        <v>10</v>
      </c>
      <c r="H59" s="567" t="s">
        <v>380</v>
      </c>
      <c r="I59" s="567" t="s">
        <v>330</v>
      </c>
      <c r="J59" s="567" t="s">
        <v>334</v>
      </c>
      <c r="K59" s="567" t="s">
        <v>335</v>
      </c>
      <c r="L59" s="570">
        <v>3764500</v>
      </c>
      <c r="M59" s="570">
        <v>4374144</v>
      </c>
      <c r="N59" s="570">
        <v>4374144</v>
      </c>
      <c r="O59" s="556"/>
    </row>
    <row r="60" spans="1:15" ht="22.5">
      <c r="A60" s="568" t="s">
        <v>382</v>
      </c>
      <c r="B60" s="569" t="s">
        <v>377</v>
      </c>
      <c r="C60" s="567" t="s">
        <v>378</v>
      </c>
      <c r="D60" s="567" t="s">
        <v>383</v>
      </c>
      <c r="E60" s="567" t="s">
        <v>355</v>
      </c>
      <c r="F60" s="567" t="s">
        <v>384</v>
      </c>
      <c r="G60" s="567" t="s">
        <v>10</v>
      </c>
      <c r="H60" s="567" t="s">
        <v>383</v>
      </c>
      <c r="I60" s="567" t="s">
        <v>330</v>
      </c>
      <c r="J60" s="567" t="s">
        <v>334</v>
      </c>
      <c r="K60" s="567" t="s">
        <v>335</v>
      </c>
      <c r="L60" s="570">
        <v>65000</v>
      </c>
      <c r="M60" s="570">
        <v>50000</v>
      </c>
      <c r="N60" s="570">
        <v>50000</v>
      </c>
      <c r="O60" s="556"/>
    </row>
    <row r="61" spans="1:16" ht="22.5">
      <c r="A61" s="568" t="s">
        <v>379</v>
      </c>
      <c r="B61" s="569" t="s">
        <v>377</v>
      </c>
      <c r="C61" s="567" t="s">
        <v>378</v>
      </c>
      <c r="D61" s="567" t="s">
        <v>380</v>
      </c>
      <c r="E61" s="567" t="s">
        <v>357</v>
      </c>
      <c r="F61" s="567" t="s">
        <v>385</v>
      </c>
      <c r="G61" s="567" t="s">
        <v>10</v>
      </c>
      <c r="H61" s="567" t="s">
        <v>380</v>
      </c>
      <c r="I61" s="567" t="s">
        <v>330</v>
      </c>
      <c r="J61" s="567" t="s">
        <v>334</v>
      </c>
      <c r="K61" s="567" t="s">
        <v>335</v>
      </c>
      <c r="L61" s="570">
        <v>58312320</v>
      </c>
      <c r="M61" s="570">
        <v>58347840</v>
      </c>
      <c r="N61" s="570">
        <v>58347840</v>
      </c>
      <c r="O61" s="556"/>
      <c r="P61" s="100">
        <f>L62+L64+L66</f>
        <v>22443766.4</v>
      </c>
    </row>
    <row r="62" spans="1:15" ht="22.5">
      <c r="A62" s="568" t="s">
        <v>379</v>
      </c>
      <c r="B62" s="569" t="s">
        <v>377</v>
      </c>
      <c r="C62" s="567" t="s">
        <v>378</v>
      </c>
      <c r="D62" s="567" t="s">
        <v>380</v>
      </c>
      <c r="E62" s="567" t="s">
        <v>359</v>
      </c>
      <c r="F62" s="567" t="s">
        <v>385</v>
      </c>
      <c r="G62" s="567" t="s">
        <v>10</v>
      </c>
      <c r="H62" s="567" t="s">
        <v>380</v>
      </c>
      <c r="I62" s="567" t="s">
        <v>330</v>
      </c>
      <c r="J62" s="567" t="s">
        <v>334</v>
      </c>
      <c r="K62" s="567" t="s">
        <v>335</v>
      </c>
      <c r="L62" s="570">
        <v>22241664.4</v>
      </c>
      <c r="M62" s="570">
        <v>22209696</v>
      </c>
      <c r="N62" s="570">
        <v>22209696</v>
      </c>
      <c r="O62" s="556"/>
    </row>
    <row r="63" spans="1:15" ht="22.5">
      <c r="A63" s="568" t="s">
        <v>382</v>
      </c>
      <c r="B63" s="569" t="s">
        <v>377</v>
      </c>
      <c r="C63" s="567" t="s">
        <v>378</v>
      </c>
      <c r="D63" s="567" t="s">
        <v>383</v>
      </c>
      <c r="E63" s="567" t="s">
        <v>357</v>
      </c>
      <c r="F63" s="567" t="s">
        <v>386</v>
      </c>
      <c r="G63" s="567" t="s">
        <v>10</v>
      </c>
      <c r="H63" s="567" t="s">
        <v>383</v>
      </c>
      <c r="I63" s="567" t="s">
        <v>330</v>
      </c>
      <c r="J63" s="567" t="s">
        <v>334</v>
      </c>
      <c r="K63" s="567" t="s">
        <v>335</v>
      </c>
      <c r="L63" s="570">
        <v>450000</v>
      </c>
      <c r="M63" s="570">
        <v>450000</v>
      </c>
      <c r="N63" s="570">
        <v>450000</v>
      </c>
      <c r="O63" s="556"/>
    </row>
    <row r="64" spans="1:15" ht="22.5">
      <c r="A64" s="568" t="s">
        <v>382</v>
      </c>
      <c r="B64" s="569" t="s">
        <v>377</v>
      </c>
      <c r="C64" s="567" t="s">
        <v>378</v>
      </c>
      <c r="D64" s="567" t="s">
        <v>383</v>
      </c>
      <c r="E64" s="567" t="s">
        <v>359</v>
      </c>
      <c r="F64" s="567" t="s">
        <v>386</v>
      </c>
      <c r="G64" s="567" t="s">
        <v>10</v>
      </c>
      <c r="H64" s="567" t="s">
        <v>383</v>
      </c>
      <c r="I64" s="567" t="s">
        <v>330</v>
      </c>
      <c r="J64" s="567" t="s">
        <v>334</v>
      </c>
      <c r="K64" s="567" t="s">
        <v>335</v>
      </c>
      <c r="L64" s="570">
        <v>200002</v>
      </c>
      <c r="M64" s="570">
        <v>200002</v>
      </c>
      <c r="N64" s="570">
        <v>200002</v>
      </c>
      <c r="O64" s="556"/>
    </row>
    <row r="65" spans="1:15" ht="22.5">
      <c r="A65" s="568" t="s">
        <v>545</v>
      </c>
      <c r="B65" s="569" t="s">
        <v>546</v>
      </c>
      <c r="C65" s="567" t="s">
        <v>547</v>
      </c>
      <c r="D65" s="567" t="s">
        <v>330</v>
      </c>
      <c r="E65" s="567" t="s">
        <v>331</v>
      </c>
      <c r="F65" s="567" t="s">
        <v>332</v>
      </c>
      <c r="G65" s="567" t="s">
        <v>333</v>
      </c>
      <c r="H65" s="567" t="s">
        <v>330</v>
      </c>
      <c r="I65" s="567" t="s">
        <v>330</v>
      </c>
      <c r="J65" s="567" t="s">
        <v>334</v>
      </c>
      <c r="K65" s="567" t="s">
        <v>335</v>
      </c>
      <c r="L65" s="570">
        <v>17330</v>
      </c>
      <c r="M65" s="570"/>
      <c r="N65" s="570"/>
      <c r="O65" s="556"/>
    </row>
    <row r="66" spans="1:15" ht="22.5">
      <c r="A66" s="568" t="s">
        <v>548</v>
      </c>
      <c r="B66" s="569" t="s">
        <v>546</v>
      </c>
      <c r="C66" s="567" t="s">
        <v>547</v>
      </c>
      <c r="D66" s="567" t="s">
        <v>549</v>
      </c>
      <c r="E66" s="567" t="s">
        <v>355</v>
      </c>
      <c r="F66" s="567" t="s">
        <v>550</v>
      </c>
      <c r="G66" s="567" t="s">
        <v>10</v>
      </c>
      <c r="H66" s="567" t="s">
        <v>549</v>
      </c>
      <c r="I66" s="567" t="s">
        <v>330</v>
      </c>
      <c r="J66" s="567" t="s">
        <v>334</v>
      </c>
      <c r="K66" s="567" t="s">
        <v>335</v>
      </c>
      <c r="L66" s="570">
        <v>2100</v>
      </c>
      <c r="M66" s="570"/>
      <c r="N66" s="570"/>
      <c r="O66" s="556"/>
    </row>
    <row r="67" spans="1:15" ht="22.5">
      <c r="A67" s="568" t="s">
        <v>423</v>
      </c>
      <c r="B67" s="569" t="s">
        <v>546</v>
      </c>
      <c r="C67" s="567" t="s">
        <v>547</v>
      </c>
      <c r="D67" s="567" t="s">
        <v>424</v>
      </c>
      <c r="E67" s="567" t="s">
        <v>355</v>
      </c>
      <c r="F67" s="567" t="s">
        <v>448</v>
      </c>
      <c r="G67" s="567" t="s">
        <v>10</v>
      </c>
      <c r="H67" s="567" t="s">
        <v>424</v>
      </c>
      <c r="I67" s="567" t="s">
        <v>330</v>
      </c>
      <c r="J67" s="567" t="s">
        <v>334</v>
      </c>
      <c r="K67" s="567" t="s">
        <v>335</v>
      </c>
      <c r="L67" s="570">
        <v>15230</v>
      </c>
      <c r="M67" s="570"/>
      <c r="N67" s="570"/>
      <c r="O67" s="556"/>
    </row>
    <row r="68" spans="1:15" ht="22.5">
      <c r="A68" s="568" t="s">
        <v>387</v>
      </c>
      <c r="B68" s="569" t="s">
        <v>388</v>
      </c>
      <c r="C68" s="567" t="s">
        <v>389</v>
      </c>
      <c r="D68" s="567" t="s">
        <v>330</v>
      </c>
      <c r="E68" s="567" t="s">
        <v>331</v>
      </c>
      <c r="F68" s="567" t="s">
        <v>332</v>
      </c>
      <c r="G68" s="567" t="s">
        <v>333</v>
      </c>
      <c r="H68" s="567" t="s">
        <v>330</v>
      </c>
      <c r="I68" s="567" t="s">
        <v>330</v>
      </c>
      <c r="J68" s="567" t="s">
        <v>334</v>
      </c>
      <c r="K68" s="567" t="s">
        <v>335</v>
      </c>
      <c r="L68" s="570">
        <v>25552647.6</v>
      </c>
      <c r="M68" s="570">
        <v>25552418</v>
      </c>
      <c r="N68" s="570">
        <v>25552418</v>
      </c>
      <c r="O68" s="556"/>
    </row>
    <row r="69" spans="1:15" ht="22.5">
      <c r="A69" s="568" t="s">
        <v>390</v>
      </c>
      <c r="B69" s="569" t="s">
        <v>391</v>
      </c>
      <c r="C69" s="567" t="s">
        <v>389</v>
      </c>
      <c r="D69" s="567" t="s">
        <v>392</v>
      </c>
      <c r="E69" s="567" t="s">
        <v>355</v>
      </c>
      <c r="F69" s="567" t="s">
        <v>393</v>
      </c>
      <c r="G69" s="567" t="s">
        <v>10</v>
      </c>
      <c r="H69" s="567" t="s">
        <v>392</v>
      </c>
      <c r="I69" s="567" t="s">
        <v>330</v>
      </c>
      <c r="J69" s="567" t="s">
        <v>334</v>
      </c>
      <c r="K69" s="567" t="s">
        <v>335</v>
      </c>
      <c r="L69" s="570">
        <v>1136879</v>
      </c>
      <c r="M69" s="570">
        <v>1320956</v>
      </c>
      <c r="N69" s="570">
        <v>1320956</v>
      </c>
      <c r="O69" s="556"/>
    </row>
    <row r="70" spans="1:15" ht="22.5">
      <c r="A70" s="568" t="s">
        <v>390</v>
      </c>
      <c r="B70" s="569" t="s">
        <v>391</v>
      </c>
      <c r="C70" s="567" t="s">
        <v>389</v>
      </c>
      <c r="D70" s="567" t="s">
        <v>392</v>
      </c>
      <c r="E70" s="567" t="s">
        <v>357</v>
      </c>
      <c r="F70" s="567" t="s">
        <v>394</v>
      </c>
      <c r="G70" s="567" t="s">
        <v>10</v>
      </c>
      <c r="H70" s="567" t="s">
        <v>392</v>
      </c>
      <c r="I70" s="567" t="s">
        <v>330</v>
      </c>
      <c r="J70" s="567" t="s">
        <v>334</v>
      </c>
      <c r="K70" s="567" t="s">
        <v>335</v>
      </c>
      <c r="L70" s="570">
        <v>17681442</v>
      </c>
      <c r="M70" s="570">
        <v>17551160</v>
      </c>
      <c r="N70" s="570">
        <v>17551160</v>
      </c>
      <c r="O70" s="556"/>
    </row>
    <row r="71" spans="1:15" ht="22.5">
      <c r="A71" s="568" t="s">
        <v>390</v>
      </c>
      <c r="B71" s="569" t="s">
        <v>391</v>
      </c>
      <c r="C71" s="567" t="s">
        <v>389</v>
      </c>
      <c r="D71" s="567" t="s">
        <v>392</v>
      </c>
      <c r="E71" s="567" t="s">
        <v>359</v>
      </c>
      <c r="F71" s="567" t="s">
        <v>394</v>
      </c>
      <c r="G71" s="567" t="s">
        <v>10</v>
      </c>
      <c r="H71" s="567" t="s">
        <v>392</v>
      </c>
      <c r="I71" s="567" t="s">
        <v>330</v>
      </c>
      <c r="J71" s="567" t="s">
        <v>334</v>
      </c>
      <c r="K71" s="567" t="s">
        <v>335</v>
      </c>
      <c r="L71" s="570">
        <v>6734326.6</v>
      </c>
      <c r="M71" s="570">
        <v>6680302</v>
      </c>
      <c r="N71" s="570">
        <v>6680302</v>
      </c>
      <c r="O71" s="556"/>
    </row>
    <row r="72" spans="1:15" ht="22.5">
      <c r="A72" s="568" t="s">
        <v>395</v>
      </c>
      <c r="B72" s="569" t="s">
        <v>396</v>
      </c>
      <c r="C72" s="567" t="s">
        <v>397</v>
      </c>
      <c r="D72" s="567" t="s">
        <v>330</v>
      </c>
      <c r="E72" s="567" t="s">
        <v>331</v>
      </c>
      <c r="F72" s="567" t="s">
        <v>332</v>
      </c>
      <c r="G72" s="567" t="s">
        <v>333</v>
      </c>
      <c r="H72" s="567" t="s">
        <v>330</v>
      </c>
      <c r="I72" s="567" t="s">
        <v>330</v>
      </c>
      <c r="J72" s="567" t="s">
        <v>334</v>
      </c>
      <c r="K72" s="567" t="s">
        <v>335</v>
      </c>
      <c r="L72" s="570">
        <v>7123153.24</v>
      </c>
      <c r="M72" s="570">
        <v>7188400</v>
      </c>
      <c r="N72" s="570">
        <v>7188400</v>
      </c>
      <c r="O72" s="556"/>
    </row>
    <row r="73" spans="1:15" ht="22.5">
      <c r="A73" s="568" t="s">
        <v>398</v>
      </c>
      <c r="B73" s="569" t="s">
        <v>399</v>
      </c>
      <c r="C73" s="567" t="s">
        <v>400</v>
      </c>
      <c r="D73" s="567" t="s">
        <v>330</v>
      </c>
      <c r="E73" s="567" t="s">
        <v>331</v>
      </c>
      <c r="F73" s="567" t="s">
        <v>332</v>
      </c>
      <c r="G73" s="567" t="s">
        <v>333</v>
      </c>
      <c r="H73" s="567" t="s">
        <v>330</v>
      </c>
      <c r="I73" s="567" t="s">
        <v>330</v>
      </c>
      <c r="J73" s="567" t="s">
        <v>334</v>
      </c>
      <c r="K73" s="567" t="s">
        <v>335</v>
      </c>
      <c r="L73" s="570">
        <v>7099790</v>
      </c>
      <c r="M73" s="570">
        <v>7168400</v>
      </c>
      <c r="N73" s="570">
        <v>7168400</v>
      </c>
      <c r="O73" s="556"/>
    </row>
    <row r="74" spans="1:15" ht="22.5">
      <c r="A74" s="568" t="s">
        <v>401</v>
      </c>
      <c r="B74" s="569" t="s">
        <v>399</v>
      </c>
      <c r="C74" s="567" t="s">
        <v>400</v>
      </c>
      <c r="D74" s="567" t="s">
        <v>402</v>
      </c>
      <c r="E74" s="567" t="s">
        <v>331</v>
      </c>
      <c r="F74" s="567" t="s">
        <v>540</v>
      </c>
      <c r="G74" s="567" t="s">
        <v>8</v>
      </c>
      <c r="H74" s="567" t="s">
        <v>402</v>
      </c>
      <c r="I74" s="567" t="s">
        <v>330</v>
      </c>
      <c r="J74" s="567" t="s">
        <v>334</v>
      </c>
      <c r="K74" s="567" t="s">
        <v>335</v>
      </c>
      <c r="L74" s="570">
        <v>69852</v>
      </c>
      <c r="M74" s="570"/>
      <c r="N74" s="570"/>
      <c r="O74" s="556"/>
    </row>
    <row r="75" spans="1:15" ht="22.5">
      <c r="A75" s="568" t="s">
        <v>401</v>
      </c>
      <c r="B75" s="569" t="s">
        <v>399</v>
      </c>
      <c r="C75" s="567" t="s">
        <v>400</v>
      </c>
      <c r="D75" s="567" t="s">
        <v>402</v>
      </c>
      <c r="E75" s="567" t="s">
        <v>355</v>
      </c>
      <c r="F75" s="567" t="s">
        <v>403</v>
      </c>
      <c r="G75" s="567" t="s">
        <v>10</v>
      </c>
      <c r="H75" s="567" t="s">
        <v>402</v>
      </c>
      <c r="I75" s="567" t="s">
        <v>330</v>
      </c>
      <c r="J75" s="567" t="s">
        <v>334</v>
      </c>
      <c r="K75" s="567" t="s">
        <v>335</v>
      </c>
      <c r="L75" s="570">
        <v>7029938</v>
      </c>
      <c r="M75" s="570">
        <v>7168400</v>
      </c>
      <c r="N75" s="570">
        <v>7168400</v>
      </c>
      <c r="O75" s="556"/>
    </row>
    <row r="76" spans="1:15" ht="22.5">
      <c r="A76" s="568" t="s">
        <v>404</v>
      </c>
      <c r="B76" s="569" t="s">
        <v>405</v>
      </c>
      <c r="C76" s="567" t="s">
        <v>406</v>
      </c>
      <c r="D76" s="567" t="s">
        <v>330</v>
      </c>
      <c r="E76" s="567" t="s">
        <v>331</v>
      </c>
      <c r="F76" s="567" t="s">
        <v>332</v>
      </c>
      <c r="G76" s="567" t="s">
        <v>333</v>
      </c>
      <c r="H76" s="567" t="s">
        <v>330</v>
      </c>
      <c r="I76" s="567" t="s">
        <v>330</v>
      </c>
      <c r="J76" s="567" t="s">
        <v>334</v>
      </c>
      <c r="K76" s="567" t="s">
        <v>335</v>
      </c>
      <c r="L76" s="570">
        <v>10000</v>
      </c>
      <c r="M76" s="570">
        <v>10000</v>
      </c>
      <c r="N76" s="570">
        <v>10000</v>
      </c>
      <c r="O76" s="556"/>
    </row>
    <row r="77" spans="1:15" ht="22.5">
      <c r="A77" s="568" t="s">
        <v>220</v>
      </c>
      <c r="B77" s="569" t="s">
        <v>405</v>
      </c>
      <c r="C77" s="567" t="s">
        <v>406</v>
      </c>
      <c r="D77" s="567" t="s">
        <v>407</v>
      </c>
      <c r="E77" s="567" t="s">
        <v>331</v>
      </c>
      <c r="F77" s="567" t="s">
        <v>408</v>
      </c>
      <c r="G77" s="567" t="s">
        <v>8</v>
      </c>
      <c r="H77" s="567" t="s">
        <v>407</v>
      </c>
      <c r="I77" s="567" t="s">
        <v>330</v>
      </c>
      <c r="J77" s="567" t="s">
        <v>334</v>
      </c>
      <c r="K77" s="567" t="s">
        <v>335</v>
      </c>
      <c r="L77" s="570">
        <v>10000</v>
      </c>
      <c r="M77" s="570">
        <v>10000</v>
      </c>
      <c r="N77" s="570">
        <v>10000</v>
      </c>
      <c r="O77" s="556"/>
    </row>
    <row r="78" spans="1:15" ht="22.5">
      <c r="A78" s="568" t="s">
        <v>409</v>
      </c>
      <c r="B78" s="569" t="s">
        <v>410</v>
      </c>
      <c r="C78" s="567" t="s">
        <v>411</v>
      </c>
      <c r="D78" s="567" t="s">
        <v>330</v>
      </c>
      <c r="E78" s="567" t="s">
        <v>331</v>
      </c>
      <c r="F78" s="567" t="s">
        <v>332</v>
      </c>
      <c r="G78" s="567" t="s">
        <v>333</v>
      </c>
      <c r="H78" s="567" t="s">
        <v>330</v>
      </c>
      <c r="I78" s="567" t="s">
        <v>330</v>
      </c>
      <c r="J78" s="567" t="s">
        <v>334</v>
      </c>
      <c r="K78" s="567" t="s">
        <v>335</v>
      </c>
      <c r="L78" s="570">
        <v>13363.24</v>
      </c>
      <c r="M78" s="570">
        <v>10000</v>
      </c>
      <c r="N78" s="570">
        <v>10000</v>
      </c>
      <c r="O78" s="556"/>
    </row>
    <row r="79" spans="1:15" ht="22.5">
      <c r="A79" s="568" t="s">
        <v>412</v>
      </c>
      <c r="B79" s="569" t="s">
        <v>410</v>
      </c>
      <c r="C79" s="567" t="s">
        <v>411</v>
      </c>
      <c r="D79" s="567" t="s">
        <v>413</v>
      </c>
      <c r="E79" s="567" t="s">
        <v>331</v>
      </c>
      <c r="F79" s="567" t="s">
        <v>414</v>
      </c>
      <c r="G79" s="567" t="s">
        <v>8</v>
      </c>
      <c r="H79" s="567" t="s">
        <v>413</v>
      </c>
      <c r="I79" s="567" t="s">
        <v>330</v>
      </c>
      <c r="J79" s="567" t="s">
        <v>334</v>
      </c>
      <c r="K79" s="567" t="s">
        <v>335</v>
      </c>
      <c r="L79" s="570">
        <v>10000</v>
      </c>
      <c r="M79" s="570">
        <v>10000</v>
      </c>
      <c r="N79" s="570">
        <v>10000</v>
      </c>
      <c r="O79" s="556"/>
    </row>
    <row r="80" spans="1:15" ht="22.5">
      <c r="A80" s="568" t="s">
        <v>412</v>
      </c>
      <c r="B80" s="569" t="s">
        <v>410</v>
      </c>
      <c r="C80" s="567" t="s">
        <v>411</v>
      </c>
      <c r="D80" s="567" t="s">
        <v>413</v>
      </c>
      <c r="E80" s="567" t="s">
        <v>331</v>
      </c>
      <c r="F80" s="567" t="s">
        <v>415</v>
      </c>
      <c r="G80" s="567" t="s">
        <v>8</v>
      </c>
      <c r="H80" s="567" t="s">
        <v>413</v>
      </c>
      <c r="I80" s="567" t="s">
        <v>330</v>
      </c>
      <c r="J80" s="567" t="s">
        <v>334</v>
      </c>
      <c r="K80" s="567" t="s">
        <v>335</v>
      </c>
      <c r="L80" s="570">
        <v>3363.24</v>
      </c>
      <c r="M80" s="570"/>
      <c r="N80" s="570"/>
      <c r="O80" s="556"/>
    </row>
    <row r="81" spans="1:15" ht="22.5">
      <c r="A81" s="568" t="s">
        <v>416</v>
      </c>
      <c r="B81" s="569" t="s">
        <v>417</v>
      </c>
      <c r="C81" s="567" t="s">
        <v>330</v>
      </c>
      <c r="D81" s="567" t="s">
        <v>330</v>
      </c>
      <c r="E81" s="567" t="s">
        <v>331</v>
      </c>
      <c r="F81" s="567" t="s">
        <v>332</v>
      </c>
      <c r="G81" s="567" t="s">
        <v>333</v>
      </c>
      <c r="H81" s="567" t="s">
        <v>330</v>
      </c>
      <c r="I81" s="567" t="s">
        <v>330</v>
      </c>
      <c r="J81" s="567" t="s">
        <v>334</v>
      </c>
      <c r="K81" s="567" t="s">
        <v>335</v>
      </c>
      <c r="L81" s="570">
        <v>54675933.88</v>
      </c>
      <c r="M81" s="570">
        <v>54299837.66</v>
      </c>
      <c r="N81" s="570">
        <v>46299837.66</v>
      </c>
      <c r="O81" s="556"/>
    </row>
    <row r="82" spans="1:15" ht="22.5">
      <c r="A82" s="568" t="s">
        <v>418</v>
      </c>
      <c r="B82" s="569" t="s">
        <v>419</v>
      </c>
      <c r="C82" s="567" t="s">
        <v>420</v>
      </c>
      <c r="D82" s="567" t="s">
        <v>330</v>
      </c>
      <c r="E82" s="567" t="s">
        <v>331</v>
      </c>
      <c r="F82" s="567" t="s">
        <v>332</v>
      </c>
      <c r="G82" s="567" t="s">
        <v>333</v>
      </c>
      <c r="H82" s="567" t="s">
        <v>330</v>
      </c>
      <c r="I82" s="567" t="s">
        <v>330</v>
      </c>
      <c r="J82" s="567" t="s">
        <v>334</v>
      </c>
      <c r="K82" s="567" t="s">
        <v>335</v>
      </c>
      <c r="L82" s="570">
        <v>47708183.88</v>
      </c>
      <c r="M82" s="570">
        <v>47299837.66</v>
      </c>
      <c r="N82" s="570">
        <v>39299837.66</v>
      </c>
      <c r="O82" s="556"/>
    </row>
    <row r="83" spans="1:15" ht="22.5">
      <c r="A83" s="568" t="s">
        <v>421</v>
      </c>
      <c r="B83" s="569" t="s">
        <v>419</v>
      </c>
      <c r="C83" s="567" t="s">
        <v>420</v>
      </c>
      <c r="D83" s="567" t="s">
        <v>422</v>
      </c>
      <c r="E83" s="567" t="s">
        <v>367</v>
      </c>
      <c r="F83" s="567" t="s">
        <v>332</v>
      </c>
      <c r="G83" s="567" t="s">
        <v>11</v>
      </c>
      <c r="H83" s="567" t="s">
        <v>422</v>
      </c>
      <c r="I83" s="567" t="s">
        <v>330</v>
      </c>
      <c r="J83" s="567" t="s">
        <v>334</v>
      </c>
      <c r="K83" s="567" t="s">
        <v>335</v>
      </c>
      <c r="L83" s="570">
        <v>2520000</v>
      </c>
      <c r="M83" s="570"/>
      <c r="N83" s="570"/>
      <c r="O83" s="556"/>
    </row>
    <row r="84" spans="1:15" ht="22.5">
      <c r="A84" s="568" t="s">
        <v>421</v>
      </c>
      <c r="B84" s="569" t="s">
        <v>419</v>
      </c>
      <c r="C84" s="567" t="s">
        <v>420</v>
      </c>
      <c r="D84" s="567" t="s">
        <v>422</v>
      </c>
      <c r="E84" s="567" t="s">
        <v>368</v>
      </c>
      <c r="F84" s="567" t="s">
        <v>332</v>
      </c>
      <c r="G84" s="567" t="s">
        <v>11</v>
      </c>
      <c r="H84" s="567" t="s">
        <v>422</v>
      </c>
      <c r="I84" s="567" t="s">
        <v>330</v>
      </c>
      <c r="J84" s="567" t="s">
        <v>334</v>
      </c>
      <c r="K84" s="567" t="s">
        <v>335</v>
      </c>
      <c r="L84" s="570">
        <v>106183</v>
      </c>
      <c r="M84" s="570"/>
      <c r="N84" s="570"/>
      <c r="O84" s="556"/>
    </row>
    <row r="85" spans="1:15" ht="22.5">
      <c r="A85" s="568" t="s">
        <v>423</v>
      </c>
      <c r="B85" s="569" t="s">
        <v>419</v>
      </c>
      <c r="C85" s="567" t="s">
        <v>420</v>
      </c>
      <c r="D85" s="567" t="s">
        <v>424</v>
      </c>
      <c r="E85" s="567" t="s">
        <v>370</v>
      </c>
      <c r="F85" s="567" t="s">
        <v>332</v>
      </c>
      <c r="G85" s="567" t="s">
        <v>11</v>
      </c>
      <c r="H85" s="567" t="s">
        <v>424</v>
      </c>
      <c r="I85" s="567" t="s">
        <v>330</v>
      </c>
      <c r="J85" s="567" t="s">
        <v>334</v>
      </c>
      <c r="K85" s="567" t="s">
        <v>335</v>
      </c>
      <c r="L85" s="570">
        <v>2137571.37</v>
      </c>
      <c r="M85" s="570">
        <v>2000000</v>
      </c>
      <c r="N85" s="570">
        <v>2000000</v>
      </c>
      <c r="O85" s="556"/>
    </row>
    <row r="86" spans="1:15" ht="22.5">
      <c r="A86" s="568" t="s">
        <v>423</v>
      </c>
      <c r="B86" s="569" t="s">
        <v>419</v>
      </c>
      <c r="C86" s="567" t="s">
        <v>420</v>
      </c>
      <c r="D86" s="567" t="s">
        <v>424</v>
      </c>
      <c r="E86" s="567" t="s">
        <v>371</v>
      </c>
      <c r="F86" s="567" t="s">
        <v>332</v>
      </c>
      <c r="G86" s="567" t="s">
        <v>11</v>
      </c>
      <c r="H86" s="567" t="s">
        <v>424</v>
      </c>
      <c r="I86" s="567" t="s">
        <v>330</v>
      </c>
      <c r="J86" s="567" t="s">
        <v>334</v>
      </c>
      <c r="K86" s="567" t="s">
        <v>335</v>
      </c>
      <c r="L86" s="570">
        <v>83814</v>
      </c>
      <c r="M86" s="570"/>
      <c r="N86" s="570"/>
      <c r="O86" s="556"/>
    </row>
    <row r="87" spans="1:15" ht="22.5">
      <c r="A87" s="568" t="s">
        <v>425</v>
      </c>
      <c r="B87" s="569" t="s">
        <v>419</v>
      </c>
      <c r="C87" s="567" t="s">
        <v>420</v>
      </c>
      <c r="D87" s="567" t="s">
        <v>426</v>
      </c>
      <c r="E87" s="567" t="s">
        <v>368</v>
      </c>
      <c r="F87" s="567" t="s">
        <v>332</v>
      </c>
      <c r="G87" s="567" t="s">
        <v>11</v>
      </c>
      <c r="H87" s="567" t="s">
        <v>426</v>
      </c>
      <c r="I87" s="567" t="s">
        <v>330</v>
      </c>
      <c r="J87" s="567" t="s">
        <v>334</v>
      </c>
      <c r="K87" s="567" t="s">
        <v>335</v>
      </c>
      <c r="L87" s="570">
        <v>508975.62</v>
      </c>
      <c r="M87" s="570"/>
      <c r="N87" s="570"/>
      <c r="O87" s="556"/>
    </row>
    <row r="88" spans="1:15" ht="22.5">
      <c r="A88" s="568" t="s">
        <v>427</v>
      </c>
      <c r="B88" s="569" t="s">
        <v>419</v>
      </c>
      <c r="C88" s="567" t="s">
        <v>420</v>
      </c>
      <c r="D88" s="567" t="s">
        <v>428</v>
      </c>
      <c r="E88" s="567" t="s">
        <v>370</v>
      </c>
      <c r="F88" s="567" t="s">
        <v>332</v>
      </c>
      <c r="G88" s="567" t="s">
        <v>11</v>
      </c>
      <c r="H88" s="567" t="s">
        <v>428</v>
      </c>
      <c r="I88" s="567" t="s">
        <v>330</v>
      </c>
      <c r="J88" s="567" t="s">
        <v>334</v>
      </c>
      <c r="K88" s="567" t="s">
        <v>335</v>
      </c>
      <c r="L88" s="570">
        <v>630563.82</v>
      </c>
      <c r="M88" s="570">
        <v>1390000</v>
      </c>
      <c r="N88" s="570">
        <v>1390000</v>
      </c>
      <c r="O88" s="556"/>
    </row>
    <row r="89" spans="1:15" ht="22.5">
      <c r="A89" s="568" t="s">
        <v>427</v>
      </c>
      <c r="B89" s="569" t="s">
        <v>419</v>
      </c>
      <c r="C89" s="567" t="s">
        <v>420</v>
      </c>
      <c r="D89" s="567" t="s">
        <v>428</v>
      </c>
      <c r="E89" s="567" t="s">
        <v>371</v>
      </c>
      <c r="F89" s="567" t="s">
        <v>332</v>
      </c>
      <c r="G89" s="567" t="s">
        <v>11</v>
      </c>
      <c r="H89" s="567" t="s">
        <v>428</v>
      </c>
      <c r="I89" s="567" t="s">
        <v>330</v>
      </c>
      <c r="J89" s="567" t="s">
        <v>334</v>
      </c>
      <c r="K89" s="567" t="s">
        <v>335</v>
      </c>
      <c r="L89" s="570">
        <v>1095300</v>
      </c>
      <c r="M89" s="570">
        <v>1390000</v>
      </c>
      <c r="N89" s="570">
        <v>1390000</v>
      </c>
      <c r="O89" s="556"/>
    </row>
    <row r="90" spans="1:15" ht="22.5">
      <c r="A90" s="568" t="s">
        <v>429</v>
      </c>
      <c r="B90" s="569" t="s">
        <v>419</v>
      </c>
      <c r="C90" s="567" t="s">
        <v>420</v>
      </c>
      <c r="D90" s="567" t="s">
        <v>430</v>
      </c>
      <c r="E90" s="567" t="s">
        <v>368</v>
      </c>
      <c r="F90" s="567" t="s">
        <v>332</v>
      </c>
      <c r="G90" s="567" t="s">
        <v>11</v>
      </c>
      <c r="H90" s="567" t="s">
        <v>430</v>
      </c>
      <c r="I90" s="567" t="s">
        <v>330</v>
      </c>
      <c r="J90" s="567" t="s">
        <v>334</v>
      </c>
      <c r="K90" s="567" t="s">
        <v>335</v>
      </c>
      <c r="L90" s="570">
        <v>53524.38</v>
      </c>
      <c r="M90" s="570"/>
      <c r="N90" s="570"/>
      <c r="O90" s="556"/>
    </row>
    <row r="91" spans="1:15" ht="22.5">
      <c r="A91" s="568" t="s">
        <v>425</v>
      </c>
      <c r="B91" s="569" t="s">
        <v>419</v>
      </c>
      <c r="C91" s="567" t="s">
        <v>420</v>
      </c>
      <c r="D91" s="567" t="s">
        <v>426</v>
      </c>
      <c r="E91" s="567" t="s">
        <v>331</v>
      </c>
      <c r="F91" s="567" t="s">
        <v>431</v>
      </c>
      <c r="G91" s="567" t="s">
        <v>8</v>
      </c>
      <c r="H91" s="567" t="s">
        <v>426</v>
      </c>
      <c r="I91" s="567" t="s">
        <v>330</v>
      </c>
      <c r="J91" s="567" t="s">
        <v>334</v>
      </c>
      <c r="K91" s="567" t="s">
        <v>335</v>
      </c>
      <c r="L91" s="570">
        <v>99731</v>
      </c>
      <c r="M91" s="570">
        <v>50000</v>
      </c>
      <c r="N91" s="570">
        <v>50000</v>
      </c>
      <c r="O91" s="556"/>
    </row>
    <row r="92" spans="1:15" ht="22.5">
      <c r="A92" s="568" t="s">
        <v>429</v>
      </c>
      <c r="B92" s="569" t="s">
        <v>419</v>
      </c>
      <c r="C92" s="567" t="s">
        <v>420</v>
      </c>
      <c r="D92" s="567" t="s">
        <v>430</v>
      </c>
      <c r="E92" s="567" t="s">
        <v>331</v>
      </c>
      <c r="F92" s="567" t="s">
        <v>432</v>
      </c>
      <c r="G92" s="567" t="s">
        <v>8</v>
      </c>
      <c r="H92" s="567" t="s">
        <v>430</v>
      </c>
      <c r="I92" s="567" t="s">
        <v>330</v>
      </c>
      <c r="J92" s="567" t="s">
        <v>334</v>
      </c>
      <c r="K92" s="567" t="s">
        <v>335</v>
      </c>
      <c r="L92" s="570">
        <v>128259.66</v>
      </c>
      <c r="M92" s="570">
        <v>75237.66</v>
      </c>
      <c r="N92" s="570">
        <v>75237.66</v>
      </c>
      <c r="O92" s="556"/>
    </row>
    <row r="93" spans="1:15" ht="22.5">
      <c r="A93" s="568" t="s">
        <v>444</v>
      </c>
      <c r="B93" s="569" t="s">
        <v>419</v>
      </c>
      <c r="C93" s="567" t="s">
        <v>420</v>
      </c>
      <c r="D93" s="567" t="s">
        <v>445</v>
      </c>
      <c r="E93" s="567" t="s">
        <v>331</v>
      </c>
      <c r="F93" s="567" t="s">
        <v>541</v>
      </c>
      <c r="G93" s="567" t="s">
        <v>8</v>
      </c>
      <c r="H93" s="567" t="s">
        <v>445</v>
      </c>
      <c r="I93" s="567" t="s">
        <v>330</v>
      </c>
      <c r="J93" s="567" t="s">
        <v>334</v>
      </c>
      <c r="K93" s="567" t="s">
        <v>335</v>
      </c>
      <c r="L93" s="570">
        <v>7985.04</v>
      </c>
      <c r="M93" s="570"/>
      <c r="N93" s="570"/>
      <c r="O93" s="556"/>
    </row>
    <row r="94" spans="1:15" ht="22.5">
      <c r="A94" s="568" t="s">
        <v>427</v>
      </c>
      <c r="B94" s="569" t="s">
        <v>419</v>
      </c>
      <c r="C94" s="567" t="s">
        <v>420</v>
      </c>
      <c r="D94" s="567" t="s">
        <v>428</v>
      </c>
      <c r="E94" s="567" t="s">
        <v>331</v>
      </c>
      <c r="F94" s="567" t="s">
        <v>433</v>
      </c>
      <c r="G94" s="567" t="s">
        <v>8</v>
      </c>
      <c r="H94" s="567" t="s">
        <v>428</v>
      </c>
      <c r="I94" s="567" t="s">
        <v>330</v>
      </c>
      <c r="J94" s="567" t="s">
        <v>334</v>
      </c>
      <c r="K94" s="567" t="s">
        <v>335</v>
      </c>
      <c r="L94" s="570">
        <v>350388.24</v>
      </c>
      <c r="M94" s="570">
        <v>260000</v>
      </c>
      <c r="N94" s="570">
        <v>260000</v>
      </c>
      <c r="O94" s="556"/>
    </row>
    <row r="95" spans="1:15" ht="22.5">
      <c r="A95" s="568" t="s">
        <v>423</v>
      </c>
      <c r="B95" s="569" t="s">
        <v>419</v>
      </c>
      <c r="C95" s="567" t="s">
        <v>420</v>
      </c>
      <c r="D95" s="567" t="s">
        <v>424</v>
      </c>
      <c r="E95" s="567" t="s">
        <v>331</v>
      </c>
      <c r="F95" s="567" t="s">
        <v>434</v>
      </c>
      <c r="G95" s="567" t="s">
        <v>8</v>
      </c>
      <c r="H95" s="567" t="s">
        <v>424</v>
      </c>
      <c r="I95" s="567" t="s">
        <v>330</v>
      </c>
      <c r="J95" s="567" t="s">
        <v>334</v>
      </c>
      <c r="K95" s="567" t="s">
        <v>335</v>
      </c>
      <c r="L95" s="570">
        <v>9500000</v>
      </c>
      <c r="M95" s="570">
        <v>17000000</v>
      </c>
      <c r="N95" s="570">
        <v>9000000</v>
      </c>
      <c r="O95" s="556"/>
    </row>
    <row r="96" spans="1:15" ht="22.5">
      <c r="A96" s="568" t="s">
        <v>425</v>
      </c>
      <c r="B96" s="569" t="s">
        <v>419</v>
      </c>
      <c r="C96" s="567" t="s">
        <v>420</v>
      </c>
      <c r="D96" s="567" t="s">
        <v>426</v>
      </c>
      <c r="E96" s="567" t="s">
        <v>331</v>
      </c>
      <c r="F96" s="567" t="s">
        <v>435</v>
      </c>
      <c r="G96" s="567" t="s">
        <v>8</v>
      </c>
      <c r="H96" s="567" t="s">
        <v>426</v>
      </c>
      <c r="I96" s="567" t="s">
        <v>330</v>
      </c>
      <c r="J96" s="567" t="s">
        <v>334</v>
      </c>
      <c r="K96" s="567" t="s">
        <v>335</v>
      </c>
      <c r="L96" s="570">
        <v>100000</v>
      </c>
      <c r="M96" s="570"/>
      <c r="N96" s="570"/>
      <c r="O96" s="556"/>
    </row>
    <row r="97" spans="1:15" ht="22.5">
      <c r="A97" s="568" t="s">
        <v>427</v>
      </c>
      <c r="B97" s="569" t="s">
        <v>419</v>
      </c>
      <c r="C97" s="567" t="s">
        <v>420</v>
      </c>
      <c r="D97" s="567" t="s">
        <v>428</v>
      </c>
      <c r="E97" s="567" t="s">
        <v>331</v>
      </c>
      <c r="F97" s="567" t="s">
        <v>436</v>
      </c>
      <c r="G97" s="567" t="s">
        <v>8</v>
      </c>
      <c r="H97" s="567" t="s">
        <v>428</v>
      </c>
      <c r="I97" s="567" t="s">
        <v>330</v>
      </c>
      <c r="J97" s="567" t="s">
        <v>334</v>
      </c>
      <c r="K97" s="567" t="s">
        <v>335</v>
      </c>
      <c r="L97" s="570">
        <v>5702915.75</v>
      </c>
      <c r="M97" s="570">
        <v>5000000</v>
      </c>
      <c r="N97" s="570">
        <v>5000000</v>
      </c>
      <c r="O97" s="556"/>
    </row>
    <row r="98" spans="1:15" ht="22.5">
      <c r="A98" s="568" t="s">
        <v>437</v>
      </c>
      <c r="B98" s="569" t="s">
        <v>419</v>
      </c>
      <c r="C98" s="567" t="s">
        <v>420</v>
      </c>
      <c r="D98" s="567" t="s">
        <v>438</v>
      </c>
      <c r="E98" s="567" t="s">
        <v>331</v>
      </c>
      <c r="F98" s="567" t="s">
        <v>439</v>
      </c>
      <c r="G98" s="567" t="s">
        <v>8</v>
      </c>
      <c r="H98" s="567" t="s">
        <v>438</v>
      </c>
      <c r="I98" s="567" t="s">
        <v>330</v>
      </c>
      <c r="J98" s="567" t="s">
        <v>334</v>
      </c>
      <c r="K98" s="567" t="s">
        <v>335</v>
      </c>
      <c r="L98" s="570">
        <v>200000</v>
      </c>
      <c r="M98" s="570"/>
      <c r="N98" s="570"/>
      <c r="O98" s="556"/>
    </row>
    <row r="99" spans="1:15" ht="22.5">
      <c r="A99" s="568" t="s">
        <v>429</v>
      </c>
      <c r="B99" s="569" t="s">
        <v>419</v>
      </c>
      <c r="C99" s="567" t="s">
        <v>420</v>
      </c>
      <c r="D99" s="567" t="s">
        <v>430</v>
      </c>
      <c r="E99" s="567" t="s">
        <v>331</v>
      </c>
      <c r="F99" s="567" t="s">
        <v>440</v>
      </c>
      <c r="G99" s="567" t="s">
        <v>8</v>
      </c>
      <c r="H99" s="567" t="s">
        <v>430</v>
      </c>
      <c r="I99" s="567" t="s">
        <v>330</v>
      </c>
      <c r="J99" s="567" t="s">
        <v>334</v>
      </c>
      <c r="K99" s="567" t="s">
        <v>335</v>
      </c>
      <c r="L99" s="570">
        <v>150000</v>
      </c>
      <c r="M99" s="570"/>
      <c r="N99" s="570"/>
      <c r="O99" s="556"/>
    </row>
    <row r="100" spans="1:15" ht="22.5">
      <c r="A100" s="568" t="s">
        <v>441</v>
      </c>
      <c r="B100" s="569" t="s">
        <v>419</v>
      </c>
      <c r="C100" s="567" t="s">
        <v>420</v>
      </c>
      <c r="D100" s="567" t="s">
        <v>442</v>
      </c>
      <c r="E100" s="567" t="s">
        <v>355</v>
      </c>
      <c r="F100" s="567" t="s">
        <v>443</v>
      </c>
      <c r="G100" s="567" t="s">
        <v>10</v>
      </c>
      <c r="H100" s="567" t="s">
        <v>442</v>
      </c>
      <c r="I100" s="567" t="s">
        <v>330</v>
      </c>
      <c r="J100" s="567" t="s">
        <v>334</v>
      </c>
      <c r="K100" s="567" t="s">
        <v>335</v>
      </c>
      <c r="L100" s="570">
        <v>196721.09</v>
      </c>
      <c r="M100" s="570">
        <v>200000</v>
      </c>
      <c r="N100" s="570">
        <v>200000</v>
      </c>
      <c r="O100" s="556"/>
    </row>
    <row r="101" spans="1:15" ht="22.5">
      <c r="A101" s="568" t="s">
        <v>444</v>
      </c>
      <c r="B101" s="569" t="s">
        <v>419</v>
      </c>
      <c r="C101" s="567" t="s">
        <v>420</v>
      </c>
      <c r="D101" s="567" t="s">
        <v>445</v>
      </c>
      <c r="E101" s="567" t="s">
        <v>355</v>
      </c>
      <c r="F101" s="567" t="s">
        <v>446</v>
      </c>
      <c r="G101" s="567" t="s">
        <v>10</v>
      </c>
      <c r="H101" s="567" t="s">
        <v>445</v>
      </c>
      <c r="I101" s="567" t="s">
        <v>330</v>
      </c>
      <c r="J101" s="567" t="s">
        <v>334</v>
      </c>
      <c r="K101" s="567" t="s">
        <v>335</v>
      </c>
      <c r="L101" s="570">
        <v>2122250</v>
      </c>
      <c r="M101" s="570">
        <v>1990000</v>
      </c>
      <c r="N101" s="570">
        <v>1990000</v>
      </c>
      <c r="O101" s="556"/>
    </row>
    <row r="102" spans="1:15" ht="22.5">
      <c r="A102" s="568" t="s">
        <v>421</v>
      </c>
      <c r="B102" s="569" t="s">
        <v>419</v>
      </c>
      <c r="C102" s="567" t="s">
        <v>420</v>
      </c>
      <c r="D102" s="567" t="s">
        <v>422</v>
      </c>
      <c r="E102" s="567" t="s">
        <v>355</v>
      </c>
      <c r="F102" s="567" t="s">
        <v>447</v>
      </c>
      <c r="G102" s="567" t="s">
        <v>10</v>
      </c>
      <c r="H102" s="567" t="s">
        <v>422</v>
      </c>
      <c r="I102" s="567" t="s">
        <v>330</v>
      </c>
      <c r="J102" s="567" t="s">
        <v>334</v>
      </c>
      <c r="K102" s="567" t="s">
        <v>335</v>
      </c>
      <c r="L102" s="570">
        <v>3737900.61</v>
      </c>
      <c r="M102" s="570">
        <v>3391400</v>
      </c>
      <c r="N102" s="570">
        <v>3391400</v>
      </c>
      <c r="O102" s="556"/>
    </row>
    <row r="103" spans="1:15" ht="22.5">
      <c r="A103" s="568" t="s">
        <v>423</v>
      </c>
      <c r="B103" s="569" t="s">
        <v>419</v>
      </c>
      <c r="C103" s="567" t="s">
        <v>420</v>
      </c>
      <c r="D103" s="567" t="s">
        <v>424</v>
      </c>
      <c r="E103" s="567" t="s">
        <v>355</v>
      </c>
      <c r="F103" s="567" t="s">
        <v>448</v>
      </c>
      <c r="G103" s="567" t="s">
        <v>10</v>
      </c>
      <c r="H103" s="567" t="s">
        <v>424</v>
      </c>
      <c r="I103" s="567" t="s">
        <v>330</v>
      </c>
      <c r="J103" s="567" t="s">
        <v>334</v>
      </c>
      <c r="K103" s="567" t="s">
        <v>335</v>
      </c>
      <c r="L103" s="570">
        <v>10703674.3</v>
      </c>
      <c r="M103" s="570">
        <v>11303200</v>
      </c>
      <c r="N103" s="570">
        <v>11303200</v>
      </c>
      <c r="O103" s="556"/>
    </row>
    <row r="104" spans="1:15" ht="22.5">
      <c r="A104" s="568" t="s">
        <v>425</v>
      </c>
      <c r="B104" s="569" t="s">
        <v>419</v>
      </c>
      <c r="C104" s="567" t="s">
        <v>420</v>
      </c>
      <c r="D104" s="567" t="s">
        <v>426</v>
      </c>
      <c r="E104" s="567" t="s">
        <v>355</v>
      </c>
      <c r="F104" s="567" t="s">
        <v>449</v>
      </c>
      <c r="G104" s="567" t="s">
        <v>10</v>
      </c>
      <c r="H104" s="567" t="s">
        <v>426</v>
      </c>
      <c r="I104" s="567" t="s">
        <v>330</v>
      </c>
      <c r="J104" s="567" t="s">
        <v>334</v>
      </c>
      <c r="K104" s="567" t="s">
        <v>335</v>
      </c>
      <c r="L104" s="570">
        <v>1091901.65</v>
      </c>
      <c r="M104" s="570">
        <v>800000</v>
      </c>
      <c r="N104" s="570">
        <v>800000</v>
      </c>
      <c r="O104" s="556"/>
    </row>
    <row r="105" spans="1:15" ht="22.5">
      <c r="A105" s="568" t="s">
        <v>450</v>
      </c>
      <c r="B105" s="569" t="s">
        <v>419</v>
      </c>
      <c r="C105" s="567" t="s">
        <v>420</v>
      </c>
      <c r="D105" s="567" t="s">
        <v>451</v>
      </c>
      <c r="E105" s="567" t="s">
        <v>355</v>
      </c>
      <c r="F105" s="567" t="s">
        <v>452</v>
      </c>
      <c r="G105" s="567" t="s">
        <v>10</v>
      </c>
      <c r="H105" s="567" t="s">
        <v>451</v>
      </c>
      <c r="I105" s="567" t="s">
        <v>330</v>
      </c>
      <c r="J105" s="567" t="s">
        <v>334</v>
      </c>
      <c r="K105" s="567" t="s">
        <v>335</v>
      </c>
      <c r="L105" s="570">
        <v>30680</v>
      </c>
      <c r="M105" s="570">
        <v>30000</v>
      </c>
      <c r="N105" s="570">
        <v>30000</v>
      </c>
      <c r="O105" s="556"/>
    </row>
    <row r="106" spans="1:15" ht="22.5">
      <c r="A106" s="568" t="s">
        <v>453</v>
      </c>
      <c r="B106" s="569" t="s">
        <v>419</v>
      </c>
      <c r="C106" s="567" t="s">
        <v>420</v>
      </c>
      <c r="D106" s="567" t="s">
        <v>454</v>
      </c>
      <c r="E106" s="567" t="s">
        <v>355</v>
      </c>
      <c r="F106" s="567" t="s">
        <v>455</v>
      </c>
      <c r="G106" s="567" t="s">
        <v>10</v>
      </c>
      <c r="H106" s="567" t="s">
        <v>454</v>
      </c>
      <c r="I106" s="567" t="s">
        <v>330</v>
      </c>
      <c r="J106" s="567" t="s">
        <v>334</v>
      </c>
      <c r="K106" s="567" t="s">
        <v>335</v>
      </c>
      <c r="L106" s="570">
        <v>247570.11</v>
      </c>
      <c r="M106" s="570">
        <v>350000</v>
      </c>
      <c r="N106" s="570">
        <v>350000</v>
      </c>
      <c r="O106" s="556"/>
    </row>
    <row r="107" spans="1:15" ht="22.5">
      <c r="A107" s="568" t="s">
        <v>437</v>
      </c>
      <c r="B107" s="569" t="s">
        <v>419</v>
      </c>
      <c r="C107" s="567" t="s">
        <v>420</v>
      </c>
      <c r="D107" s="567" t="s">
        <v>438</v>
      </c>
      <c r="E107" s="567" t="s">
        <v>355</v>
      </c>
      <c r="F107" s="567" t="s">
        <v>456</v>
      </c>
      <c r="G107" s="567" t="s">
        <v>10</v>
      </c>
      <c r="H107" s="567" t="s">
        <v>438</v>
      </c>
      <c r="I107" s="567" t="s">
        <v>330</v>
      </c>
      <c r="J107" s="567" t="s">
        <v>334</v>
      </c>
      <c r="K107" s="567" t="s">
        <v>335</v>
      </c>
      <c r="L107" s="570">
        <v>200829.82</v>
      </c>
      <c r="M107" s="570">
        <v>200000</v>
      </c>
      <c r="N107" s="570">
        <v>200000</v>
      </c>
      <c r="O107" s="556"/>
    </row>
    <row r="108" spans="1:15" ht="22.5">
      <c r="A108" s="568" t="s">
        <v>429</v>
      </c>
      <c r="B108" s="569" t="s">
        <v>419</v>
      </c>
      <c r="C108" s="567" t="s">
        <v>420</v>
      </c>
      <c r="D108" s="567" t="s">
        <v>430</v>
      </c>
      <c r="E108" s="567" t="s">
        <v>355</v>
      </c>
      <c r="F108" s="567" t="s">
        <v>457</v>
      </c>
      <c r="G108" s="567" t="s">
        <v>10</v>
      </c>
      <c r="H108" s="567" t="s">
        <v>430</v>
      </c>
      <c r="I108" s="567" t="s">
        <v>330</v>
      </c>
      <c r="J108" s="567" t="s">
        <v>334</v>
      </c>
      <c r="K108" s="567" t="s">
        <v>335</v>
      </c>
      <c r="L108" s="570">
        <v>1614364.42</v>
      </c>
      <c r="M108" s="570">
        <v>1200000</v>
      </c>
      <c r="N108" s="570">
        <v>1200000</v>
      </c>
      <c r="O108" s="556"/>
    </row>
    <row r="109" spans="1:15" ht="22.5">
      <c r="A109" s="568" t="s">
        <v>423</v>
      </c>
      <c r="B109" s="569" t="s">
        <v>419</v>
      </c>
      <c r="C109" s="567" t="s">
        <v>420</v>
      </c>
      <c r="D109" s="567" t="s">
        <v>424</v>
      </c>
      <c r="E109" s="567" t="s">
        <v>357</v>
      </c>
      <c r="F109" s="567" t="s">
        <v>570</v>
      </c>
      <c r="G109" s="567" t="s">
        <v>10</v>
      </c>
      <c r="H109" s="567" t="s">
        <v>424</v>
      </c>
      <c r="I109" s="567" t="s">
        <v>330</v>
      </c>
      <c r="J109" s="567" t="s">
        <v>334</v>
      </c>
      <c r="K109" s="567" t="s">
        <v>335</v>
      </c>
      <c r="L109" s="570">
        <v>62700</v>
      </c>
      <c r="M109" s="570"/>
      <c r="N109" s="570"/>
      <c r="O109" s="556"/>
    </row>
    <row r="110" spans="1:15" ht="22.5">
      <c r="A110" s="568" t="s">
        <v>425</v>
      </c>
      <c r="B110" s="569" t="s">
        <v>419</v>
      </c>
      <c r="C110" s="567" t="s">
        <v>420</v>
      </c>
      <c r="D110" s="567" t="s">
        <v>426</v>
      </c>
      <c r="E110" s="567" t="s">
        <v>357</v>
      </c>
      <c r="F110" s="567" t="s">
        <v>458</v>
      </c>
      <c r="G110" s="567" t="s">
        <v>10</v>
      </c>
      <c r="H110" s="567" t="s">
        <v>426</v>
      </c>
      <c r="I110" s="567" t="s">
        <v>330</v>
      </c>
      <c r="J110" s="567" t="s">
        <v>334</v>
      </c>
      <c r="K110" s="567" t="s">
        <v>335</v>
      </c>
      <c r="L110" s="570">
        <v>1516328</v>
      </c>
      <c r="M110" s="570"/>
      <c r="N110" s="570"/>
      <c r="O110" s="556"/>
    </row>
    <row r="111" spans="1:15" ht="22.5">
      <c r="A111" s="568" t="s">
        <v>429</v>
      </c>
      <c r="B111" s="569" t="s">
        <v>419</v>
      </c>
      <c r="C111" s="567" t="s">
        <v>420</v>
      </c>
      <c r="D111" s="567" t="s">
        <v>430</v>
      </c>
      <c r="E111" s="567" t="s">
        <v>357</v>
      </c>
      <c r="F111" s="567" t="s">
        <v>459</v>
      </c>
      <c r="G111" s="567" t="s">
        <v>10</v>
      </c>
      <c r="H111" s="567" t="s">
        <v>430</v>
      </c>
      <c r="I111" s="567" t="s">
        <v>330</v>
      </c>
      <c r="J111" s="567" t="s">
        <v>334</v>
      </c>
      <c r="K111" s="567" t="s">
        <v>335</v>
      </c>
      <c r="L111" s="570">
        <v>2808052</v>
      </c>
      <c r="M111" s="570">
        <v>670000</v>
      </c>
      <c r="N111" s="570">
        <v>670000</v>
      </c>
      <c r="O111" s="556"/>
    </row>
    <row r="112" spans="1:15" ht="22.5">
      <c r="A112" s="568" t="s">
        <v>460</v>
      </c>
      <c r="B112" s="569" t="s">
        <v>461</v>
      </c>
      <c r="C112" s="567" t="s">
        <v>462</v>
      </c>
      <c r="D112" s="567" t="s">
        <v>330</v>
      </c>
      <c r="E112" s="567" t="s">
        <v>331</v>
      </c>
      <c r="F112" s="567" t="s">
        <v>332</v>
      </c>
      <c r="G112" s="567" t="s">
        <v>333</v>
      </c>
      <c r="H112" s="567" t="s">
        <v>330</v>
      </c>
      <c r="I112" s="567" t="s">
        <v>330</v>
      </c>
      <c r="J112" s="567" t="s">
        <v>334</v>
      </c>
      <c r="K112" s="567" t="s">
        <v>335</v>
      </c>
      <c r="L112" s="570">
        <v>6967750</v>
      </c>
      <c r="M112" s="570">
        <v>7000000</v>
      </c>
      <c r="N112" s="570">
        <v>7000000</v>
      </c>
      <c r="O112" s="556"/>
    </row>
    <row r="113" spans="1:15" ht="22.5">
      <c r="A113" s="568" t="s">
        <v>444</v>
      </c>
      <c r="B113" s="569" t="s">
        <v>461</v>
      </c>
      <c r="C113" s="567" t="s">
        <v>462</v>
      </c>
      <c r="D113" s="567" t="s">
        <v>445</v>
      </c>
      <c r="E113" s="567" t="s">
        <v>355</v>
      </c>
      <c r="F113" s="567" t="s">
        <v>446</v>
      </c>
      <c r="G113" s="567" t="s">
        <v>10</v>
      </c>
      <c r="H113" s="567" t="s">
        <v>445</v>
      </c>
      <c r="I113" s="567" t="s">
        <v>330</v>
      </c>
      <c r="J113" s="567" t="s">
        <v>334</v>
      </c>
      <c r="K113" s="567" t="s">
        <v>335</v>
      </c>
      <c r="L113" s="570">
        <v>6967750</v>
      </c>
      <c r="M113" s="570">
        <v>7000000</v>
      </c>
      <c r="N113" s="570">
        <v>7000000</v>
      </c>
      <c r="O113" s="556"/>
    </row>
    <row r="114" spans="1:15" ht="22.5">
      <c r="A114" s="564" t="s">
        <v>463</v>
      </c>
      <c r="B114" s="565" t="s">
        <v>464</v>
      </c>
      <c r="C114" s="566" t="s">
        <v>465</v>
      </c>
      <c r="D114" s="567" t="s">
        <v>330</v>
      </c>
      <c r="E114" s="567" t="s">
        <v>331</v>
      </c>
      <c r="F114" s="567" t="s">
        <v>332</v>
      </c>
      <c r="G114" s="567" t="s">
        <v>333</v>
      </c>
      <c r="H114" s="567" t="s">
        <v>330</v>
      </c>
      <c r="I114" s="567" t="s">
        <v>465</v>
      </c>
      <c r="J114" s="567" t="s">
        <v>334</v>
      </c>
      <c r="K114" s="567" t="s">
        <v>335</v>
      </c>
      <c r="L114" s="555">
        <v>-36309.42</v>
      </c>
      <c r="M114" s="555">
        <v>-36309.42</v>
      </c>
      <c r="N114" s="555">
        <v>-36309.42</v>
      </c>
      <c r="O114" s="556"/>
    </row>
    <row r="115" spans="1:15" ht="22.5">
      <c r="A115" s="571" t="s">
        <v>466</v>
      </c>
      <c r="B115" s="563" t="s">
        <v>467</v>
      </c>
      <c r="C115" s="554" t="s">
        <v>468</v>
      </c>
      <c r="D115" s="567" t="s">
        <v>469</v>
      </c>
      <c r="E115" s="567" t="s">
        <v>331</v>
      </c>
      <c r="F115" s="567" t="s">
        <v>342</v>
      </c>
      <c r="G115" s="567" t="s">
        <v>8</v>
      </c>
      <c r="H115" s="567" t="s">
        <v>469</v>
      </c>
      <c r="I115" s="567" t="s">
        <v>468</v>
      </c>
      <c r="J115" s="567" t="s">
        <v>334</v>
      </c>
      <c r="K115" s="567" t="s">
        <v>335</v>
      </c>
      <c r="L115" s="555">
        <v>-36309.42</v>
      </c>
      <c r="M115" s="555">
        <v>-36309.42</v>
      </c>
      <c r="N115" s="555">
        <v>-36309.42</v>
      </c>
      <c r="O115" s="556"/>
    </row>
    <row r="116" spans="1:15" ht="22.5">
      <c r="A116" s="564" t="s">
        <v>470</v>
      </c>
      <c r="B116" s="565" t="s">
        <v>471</v>
      </c>
      <c r="C116" s="566" t="s">
        <v>330</v>
      </c>
      <c r="D116" s="567" t="s">
        <v>330</v>
      </c>
      <c r="E116" s="567" t="s">
        <v>331</v>
      </c>
      <c r="F116" s="567" t="s">
        <v>332</v>
      </c>
      <c r="G116" s="567" t="s">
        <v>333</v>
      </c>
      <c r="H116" s="567" t="s">
        <v>330</v>
      </c>
      <c r="I116" s="567" t="s">
        <v>330</v>
      </c>
      <c r="J116" s="567" t="s">
        <v>334</v>
      </c>
      <c r="K116" s="567" t="s">
        <v>335</v>
      </c>
      <c r="L116" s="555">
        <v>83097.06</v>
      </c>
      <c r="M116" s="555"/>
      <c r="N116" s="555"/>
      <c r="O116" s="556"/>
    </row>
  </sheetData>
  <sheetProtection/>
  <mergeCells count="28">
    <mergeCell ref="A24:A26"/>
    <mergeCell ref="D24:D26"/>
    <mergeCell ref="E24:E26"/>
    <mergeCell ref="J24:J26"/>
    <mergeCell ref="B24:B26"/>
    <mergeCell ref="C24:C26"/>
    <mergeCell ref="G24:G26"/>
    <mergeCell ref="F24:F26"/>
    <mergeCell ref="O25:O26"/>
    <mergeCell ref="M6:O6"/>
    <mergeCell ref="A10:N10"/>
    <mergeCell ref="A11:N11"/>
    <mergeCell ref="O11:O12"/>
    <mergeCell ref="B13:H13"/>
    <mergeCell ref="B15:L15"/>
    <mergeCell ref="B18:L18"/>
    <mergeCell ref="A22:O22"/>
    <mergeCell ref="L24:O24"/>
    <mergeCell ref="N7:O7"/>
    <mergeCell ref="M8:O8"/>
    <mergeCell ref="I24:I26"/>
    <mergeCell ref="H24:H26"/>
    <mergeCell ref="M1:O1"/>
    <mergeCell ref="M2:O2"/>
    <mergeCell ref="M3:O3"/>
    <mergeCell ref="M4:O4"/>
    <mergeCell ref="M5:O5"/>
    <mergeCell ref="K24:K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5"/>
  <sheetViews>
    <sheetView view="pageBreakPreview" zoomScaleSheetLayoutView="100" zoomScalePageLayoutView="0" workbookViewId="0" topLeftCell="A34">
      <selection activeCell="F42" sqref="F42:G42"/>
    </sheetView>
  </sheetViews>
  <sheetFormatPr defaultColWidth="0.875" defaultRowHeight="12.75"/>
  <cols>
    <col min="1" max="1" width="10.625" style="13" customWidth="1"/>
    <col min="2" max="2" width="26.00390625" style="13" customWidth="1"/>
    <col min="3" max="3" width="14.00390625" style="13" customWidth="1"/>
    <col min="4" max="4" width="14.25390625" style="13" customWidth="1"/>
    <col min="5" max="5" width="14.125" style="13" customWidth="1"/>
    <col min="6" max="6" width="12.625" style="13" customWidth="1"/>
    <col min="7" max="7" width="12.875" style="13" customWidth="1"/>
    <col min="8" max="8" width="11.375" style="13" customWidth="1"/>
    <col min="9" max="9" width="11.625" style="13" customWidth="1"/>
    <col min="10" max="16384" width="0.875" style="13" customWidth="1"/>
  </cols>
  <sheetData>
    <row r="1" ht="15" hidden="1"/>
    <row r="2" ht="15" hidden="1">
      <c r="A2" s="13" t="s">
        <v>76</v>
      </c>
    </row>
    <row r="3" ht="15" hidden="1"/>
    <row r="4" spans="1:9" s="14" customFormat="1" ht="12.75" hidden="1">
      <c r="A4" s="485" t="s">
        <v>3</v>
      </c>
      <c r="B4" s="485"/>
      <c r="C4" s="485"/>
      <c r="D4" s="485"/>
      <c r="E4" s="485"/>
      <c r="F4" s="485" t="s">
        <v>0</v>
      </c>
      <c r="G4" s="218"/>
      <c r="H4" s="218"/>
      <c r="I4" s="218"/>
    </row>
    <row r="5" spans="1:9" s="14" customFormat="1" ht="12.75" hidden="1">
      <c r="A5" s="485"/>
      <c r="B5" s="485"/>
      <c r="C5" s="485"/>
      <c r="D5" s="485"/>
      <c r="E5" s="485"/>
      <c r="F5" s="485" t="s">
        <v>119</v>
      </c>
      <c r="G5" s="485" t="s">
        <v>122</v>
      </c>
      <c r="H5" s="485" t="s">
        <v>19</v>
      </c>
      <c r="I5" s="485"/>
    </row>
    <row r="6" spans="1:9" s="14" customFormat="1" ht="25.5" hidden="1">
      <c r="A6" s="485"/>
      <c r="B6" s="485"/>
      <c r="C6" s="485"/>
      <c r="D6" s="485"/>
      <c r="E6" s="485"/>
      <c r="F6" s="218"/>
      <c r="G6" s="218"/>
      <c r="H6" s="58" t="s">
        <v>2</v>
      </c>
      <c r="I6" s="58" t="s">
        <v>34</v>
      </c>
    </row>
    <row r="7" spans="1:9" s="17" customFormat="1" ht="12.75" hidden="1">
      <c r="A7" s="59">
        <v>1</v>
      </c>
      <c r="B7" s="59"/>
      <c r="C7" s="59"/>
      <c r="D7" s="59"/>
      <c r="E7" s="59"/>
      <c r="F7" s="59">
        <v>6</v>
      </c>
      <c r="G7" s="59">
        <v>7</v>
      </c>
      <c r="H7" s="59">
        <v>8</v>
      </c>
      <c r="I7" s="59">
        <v>9</v>
      </c>
    </row>
    <row r="8" spans="1:9" s="18" customFormat="1" ht="25.5" hidden="1">
      <c r="A8" s="60" t="s">
        <v>7</v>
      </c>
      <c r="B8" s="10" t="s">
        <v>78</v>
      </c>
      <c r="C8" s="61"/>
      <c r="D8" s="61"/>
      <c r="E8" s="61"/>
      <c r="F8" s="61"/>
      <c r="G8" s="61"/>
      <c r="H8" s="61"/>
      <c r="I8" s="61"/>
    </row>
    <row r="9" spans="1:9" s="18" customFormat="1" ht="12.75" hidden="1">
      <c r="A9" s="60" t="s">
        <v>23</v>
      </c>
      <c r="B9" s="10" t="s">
        <v>52</v>
      </c>
      <c r="C9" s="61"/>
      <c r="D9" s="61"/>
      <c r="E9" s="61"/>
      <c r="F9" s="61" t="s">
        <v>1</v>
      </c>
      <c r="G9" s="61" t="s">
        <v>1</v>
      </c>
      <c r="H9" s="61" t="s">
        <v>1</v>
      </c>
      <c r="I9" s="61" t="s">
        <v>1</v>
      </c>
    </row>
    <row r="10" spans="1:9" s="18" customFormat="1" ht="12.75" hidden="1">
      <c r="A10" s="60"/>
      <c r="B10" s="10"/>
      <c r="C10" s="61"/>
      <c r="D10" s="61"/>
      <c r="E10" s="61"/>
      <c r="F10" s="61"/>
      <c r="G10" s="61"/>
      <c r="H10" s="61"/>
      <c r="I10" s="61"/>
    </row>
    <row r="11" spans="1:9" s="18" customFormat="1" ht="25.5" hidden="1">
      <c r="A11" s="60" t="s">
        <v>8</v>
      </c>
      <c r="B11" s="10" t="s">
        <v>79</v>
      </c>
      <c r="C11" s="61"/>
      <c r="D11" s="61"/>
      <c r="E11" s="61"/>
      <c r="F11" s="61"/>
      <c r="G11" s="61"/>
      <c r="H11" s="61"/>
      <c r="I11" s="61"/>
    </row>
    <row r="12" spans="1:9" s="18" customFormat="1" ht="12.75" hidden="1">
      <c r="A12" s="60" t="s">
        <v>26</v>
      </c>
      <c r="B12" s="10" t="s">
        <v>52</v>
      </c>
      <c r="C12" s="61"/>
      <c r="D12" s="61"/>
      <c r="E12" s="61"/>
      <c r="F12" s="61" t="s">
        <v>1</v>
      </c>
      <c r="G12" s="61" t="s">
        <v>1</v>
      </c>
      <c r="H12" s="61" t="s">
        <v>1</v>
      </c>
      <c r="I12" s="61" t="s">
        <v>1</v>
      </c>
    </row>
    <row r="13" spans="1:9" s="18" customFormat="1" ht="12.75" hidden="1">
      <c r="A13" s="60"/>
      <c r="B13" s="10"/>
      <c r="C13" s="61"/>
      <c r="D13" s="61"/>
      <c r="E13" s="61"/>
      <c r="F13" s="61"/>
      <c r="G13" s="61"/>
      <c r="H13" s="61"/>
      <c r="I13" s="61"/>
    </row>
    <row r="14" spans="1:9" s="18" customFormat="1" ht="12.75" hidden="1">
      <c r="A14" s="486" t="s">
        <v>18</v>
      </c>
      <c r="B14" s="487"/>
      <c r="C14" s="487"/>
      <c r="D14" s="487"/>
      <c r="E14" s="61"/>
      <c r="F14" s="61"/>
      <c r="G14" s="61"/>
      <c r="H14" s="61"/>
      <c r="I14" s="61"/>
    </row>
    <row r="15" ht="15" hidden="1"/>
    <row r="16" ht="15">
      <c r="A16" s="13" t="s">
        <v>80</v>
      </c>
    </row>
    <row r="18" spans="1:9" s="14" customFormat="1" ht="12.75">
      <c r="A18" s="485" t="s">
        <v>3</v>
      </c>
      <c r="B18" s="485"/>
      <c r="C18" s="485" t="s">
        <v>81</v>
      </c>
      <c r="D18" s="485" t="s">
        <v>82</v>
      </c>
      <c r="E18" s="485" t="s">
        <v>83</v>
      </c>
      <c r="F18" s="485" t="s">
        <v>0</v>
      </c>
      <c r="G18" s="218"/>
      <c r="H18" s="218"/>
      <c r="I18" s="218"/>
    </row>
    <row r="19" spans="1:9" s="14" customFormat="1" ht="60" customHeight="1">
      <c r="A19" s="485"/>
      <c r="B19" s="485"/>
      <c r="C19" s="485"/>
      <c r="D19" s="485"/>
      <c r="E19" s="485"/>
      <c r="F19" s="485" t="s">
        <v>119</v>
      </c>
      <c r="G19" s="485" t="s">
        <v>122</v>
      </c>
      <c r="H19" s="485" t="s">
        <v>19</v>
      </c>
      <c r="I19" s="485"/>
    </row>
    <row r="20" spans="1:9" s="14" customFormat="1" ht="25.5">
      <c r="A20" s="485"/>
      <c r="B20" s="485"/>
      <c r="C20" s="485"/>
      <c r="D20" s="485"/>
      <c r="E20" s="485"/>
      <c r="F20" s="218"/>
      <c r="G20" s="218"/>
      <c r="H20" s="58" t="s">
        <v>2</v>
      </c>
      <c r="I20" s="58" t="s">
        <v>34</v>
      </c>
    </row>
    <row r="21" spans="1:9" s="17" customFormat="1" ht="12.75">
      <c r="A21" s="59">
        <v>1</v>
      </c>
      <c r="B21" s="59"/>
      <c r="C21" s="59">
        <v>3</v>
      </c>
      <c r="D21" s="59">
        <v>4</v>
      </c>
      <c r="E21" s="59">
        <v>5</v>
      </c>
      <c r="F21" s="59">
        <v>6</v>
      </c>
      <c r="G21" s="59">
        <v>7</v>
      </c>
      <c r="H21" s="59">
        <v>8</v>
      </c>
      <c r="I21" s="59">
        <v>9</v>
      </c>
    </row>
    <row r="22" spans="1:11" s="65" customFormat="1" ht="25.5">
      <c r="A22" s="62" t="s">
        <v>7</v>
      </c>
      <c r="B22" s="10" t="s">
        <v>85</v>
      </c>
      <c r="C22" s="63">
        <v>12</v>
      </c>
      <c r="D22" s="63">
        <v>14000</v>
      </c>
      <c r="E22" s="63">
        <f aca="true" t="shared" si="0" ref="E22:E27">C22*D22</f>
        <v>168000</v>
      </c>
      <c r="F22" s="63">
        <f aca="true" t="shared" si="1" ref="F22:F40">E22</f>
        <v>168000</v>
      </c>
      <c r="G22" s="63"/>
      <c r="H22" s="63"/>
      <c r="I22" s="63"/>
      <c r="J22" s="64"/>
      <c r="K22" s="64"/>
    </row>
    <row r="23" spans="1:11" s="18" customFormat="1" ht="12.75">
      <c r="A23" s="66">
        <f>1+A22</f>
        <v>2</v>
      </c>
      <c r="B23" s="10" t="s">
        <v>248</v>
      </c>
      <c r="C23" s="63">
        <v>1</v>
      </c>
      <c r="D23" s="63">
        <f>370000-60335</f>
        <v>309665</v>
      </c>
      <c r="E23" s="63">
        <f t="shared" si="0"/>
        <v>309665</v>
      </c>
      <c r="F23" s="63">
        <f t="shared" si="1"/>
        <v>309665</v>
      </c>
      <c r="G23" s="63"/>
      <c r="H23" s="63"/>
      <c r="I23" s="63"/>
      <c r="J23" s="67"/>
      <c r="K23" s="67"/>
    </row>
    <row r="24" spans="1:11" s="18" customFormat="1" ht="63.75">
      <c r="A24" s="66">
        <f aca="true" t="shared" si="2" ref="A24:A40">1+A23</f>
        <v>3</v>
      </c>
      <c r="B24" s="10" t="s">
        <v>86</v>
      </c>
      <c r="C24" s="63">
        <v>1</v>
      </c>
      <c r="D24" s="63">
        <v>84000</v>
      </c>
      <c r="E24" s="63">
        <f t="shared" si="0"/>
        <v>84000</v>
      </c>
      <c r="F24" s="63">
        <f t="shared" si="1"/>
        <v>84000</v>
      </c>
      <c r="G24" s="63"/>
      <c r="H24" s="63"/>
      <c r="I24" s="63"/>
      <c r="J24" s="67"/>
      <c r="K24" s="67"/>
    </row>
    <row r="25" spans="1:11" s="65" customFormat="1" ht="89.25">
      <c r="A25" s="66">
        <f t="shared" si="2"/>
        <v>4</v>
      </c>
      <c r="B25" s="10" t="s">
        <v>235</v>
      </c>
      <c r="C25" s="63">
        <v>1</v>
      </c>
      <c r="D25" s="63">
        <v>668326.68</v>
      </c>
      <c r="E25" s="63">
        <f t="shared" si="0"/>
        <v>668326.68</v>
      </c>
      <c r="F25" s="63">
        <f t="shared" si="1"/>
        <v>668326.68</v>
      </c>
      <c r="G25" s="63"/>
      <c r="H25" s="63"/>
      <c r="I25" s="63"/>
      <c r="J25" s="64"/>
      <c r="K25" s="64"/>
    </row>
    <row r="26" spans="1:11" s="65" customFormat="1" ht="25.5">
      <c r="A26" s="66">
        <f t="shared" si="2"/>
        <v>5</v>
      </c>
      <c r="B26" s="10" t="s">
        <v>239</v>
      </c>
      <c r="C26" s="63">
        <v>1</v>
      </c>
      <c r="D26" s="63">
        <v>125000</v>
      </c>
      <c r="E26" s="63">
        <f t="shared" si="0"/>
        <v>125000</v>
      </c>
      <c r="F26" s="63">
        <f t="shared" si="1"/>
        <v>125000</v>
      </c>
      <c r="G26" s="63"/>
      <c r="H26" s="63"/>
      <c r="I26" s="63"/>
      <c r="J26" s="64"/>
      <c r="K26" s="64"/>
    </row>
    <row r="27" spans="1:11" s="65" customFormat="1" ht="51">
      <c r="A27" s="66">
        <f t="shared" si="2"/>
        <v>6</v>
      </c>
      <c r="B27" s="10" t="s">
        <v>243</v>
      </c>
      <c r="C27" s="63">
        <v>1</v>
      </c>
      <c r="D27" s="63">
        <v>80000</v>
      </c>
      <c r="E27" s="63">
        <f t="shared" si="0"/>
        <v>80000</v>
      </c>
      <c r="F27" s="63">
        <f t="shared" si="1"/>
        <v>80000</v>
      </c>
      <c r="G27" s="63"/>
      <c r="H27" s="63"/>
      <c r="I27" s="63"/>
      <c r="J27" s="64"/>
      <c r="K27" s="64"/>
    </row>
    <row r="28" spans="1:11" s="65" customFormat="1" ht="63.75">
      <c r="A28" s="66">
        <f t="shared" si="2"/>
        <v>7</v>
      </c>
      <c r="B28" s="10" t="s">
        <v>237</v>
      </c>
      <c r="C28" s="63">
        <v>1</v>
      </c>
      <c r="D28" s="63">
        <v>72000</v>
      </c>
      <c r="E28" s="63">
        <f aca="true" t="shared" si="3" ref="E28:E40">C28*D28</f>
        <v>72000</v>
      </c>
      <c r="F28" s="63">
        <f t="shared" si="1"/>
        <v>72000</v>
      </c>
      <c r="G28" s="63"/>
      <c r="H28" s="63"/>
      <c r="I28" s="63"/>
      <c r="J28" s="64"/>
      <c r="K28" s="64"/>
    </row>
    <row r="29" spans="1:11" s="65" customFormat="1" ht="25.5">
      <c r="A29" s="66">
        <f t="shared" si="2"/>
        <v>8</v>
      </c>
      <c r="B29" s="10" t="s">
        <v>240</v>
      </c>
      <c r="C29" s="63">
        <v>1</v>
      </c>
      <c r="D29" s="63">
        <v>154000</v>
      </c>
      <c r="E29" s="63">
        <f t="shared" si="3"/>
        <v>154000</v>
      </c>
      <c r="F29" s="63">
        <f t="shared" si="1"/>
        <v>154000</v>
      </c>
      <c r="G29" s="63"/>
      <c r="H29" s="63"/>
      <c r="I29" s="63"/>
      <c r="J29" s="64"/>
      <c r="K29" s="64"/>
    </row>
    <row r="30" spans="1:11" s="65" customFormat="1" ht="25.5">
      <c r="A30" s="66">
        <f t="shared" si="2"/>
        <v>9</v>
      </c>
      <c r="B30" s="10" t="s">
        <v>241</v>
      </c>
      <c r="C30" s="63">
        <v>1</v>
      </c>
      <c r="D30" s="63">
        <v>90000</v>
      </c>
      <c r="E30" s="63">
        <f t="shared" si="3"/>
        <v>90000</v>
      </c>
      <c r="F30" s="63">
        <f t="shared" si="1"/>
        <v>90000</v>
      </c>
      <c r="G30" s="63"/>
      <c r="H30" s="63"/>
      <c r="I30" s="63"/>
      <c r="J30" s="64"/>
      <c r="K30" s="64"/>
    </row>
    <row r="31" spans="1:11" s="65" customFormat="1" ht="25.5">
      <c r="A31" s="66">
        <f t="shared" si="2"/>
        <v>10</v>
      </c>
      <c r="B31" s="10" t="s">
        <v>242</v>
      </c>
      <c r="C31" s="63">
        <v>1</v>
      </c>
      <c r="D31" s="63">
        <v>60000</v>
      </c>
      <c r="E31" s="63">
        <f t="shared" si="3"/>
        <v>60000</v>
      </c>
      <c r="F31" s="63">
        <f t="shared" si="1"/>
        <v>60000</v>
      </c>
      <c r="G31" s="63"/>
      <c r="H31" s="63"/>
      <c r="I31" s="63"/>
      <c r="J31" s="64"/>
      <c r="K31" s="64"/>
    </row>
    <row r="32" spans="1:11" s="65" customFormat="1" ht="25.5">
      <c r="A32" s="66">
        <f t="shared" si="2"/>
        <v>11</v>
      </c>
      <c r="B32" s="10" t="s">
        <v>238</v>
      </c>
      <c r="C32" s="63">
        <v>1</v>
      </c>
      <c r="D32" s="63">
        <v>50000</v>
      </c>
      <c r="E32" s="63">
        <f t="shared" si="3"/>
        <v>50000</v>
      </c>
      <c r="F32" s="63">
        <f t="shared" si="1"/>
        <v>50000</v>
      </c>
      <c r="G32" s="63"/>
      <c r="H32" s="63"/>
      <c r="I32" s="63"/>
      <c r="J32" s="64"/>
      <c r="K32" s="64"/>
    </row>
    <row r="33" spans="1:11" s="18" customFormat="1" ht="89.25">
      <c r="A33" s="66">
        <f t="shared" si="2"/>
        <v>12</v>
      </c>
      <c r="B33" s="10" t="s">
        <v>234</v>
      </c>
      <c r="C33" s="63">
        <v>2</v>
      </c>
      <c r="D33" s="63">
        <v>97200</v>
      </c>
      <c r="E33" s="63">
        <f t="shared" si="3"/>
        <v>194400</v>
      </c>
      <c r="F33" s="63">
        <f t="shared" si="1"/>
        <v>194400</v>
      </c>
      <c r="G33" s="63"/>
      <c r="H33" s="63"/>
      <c r="I33" s="63"/>
      <c r="J33" s="67"/>
      <c r="K33" s="67"/>
    </row>
    <row r="34" spans="1:11" s="18" customFormat="1" ht="76.5">
      <c r="A34" s="66">
        <f t="shared" si="2"/>
        <v>13</v>
      </c>
      <c r="B34" s="10" t="s">
        <v>236</v>
      </c>
      <c r="C34" s="63">
        <v>1</v>
      </c>
      <c r="D34" s="63">
        <v>158400</v>
      </c>
      <c r="E34" s="63">
        <f t="shared" si="3"/>
        <v>158400</v>
      </c>
      <c r="F34" s="63">
        <f t="shared" si="1"/>
        <v>158400</v>
      </c>
      <c r="G34" s="63"/>
      <c r="H34" s="63"/>
      <c r="I34" s="63"/>
      <c r="J34" s="67"/>
      <c r="K34" s="67"/>
    </row>
    <row r="35" spans="1:11" s="18" customFormat="1" ht="63.75">
      <c r="A35" s="66">
        <f t="shared" si="2"/>
        <v>14</v>
      </c>
      <c r="B35" s="10" t="s">
        <v>244</v>
      </c>
      <c r="C35" s="63">
        <v>1</v>
      </c>
      <c r="D35" s="63">
        <v>41315</v>
      </c>
      <c r="E35" s="63">
        <f t="shared" si="3"/>
        <v>41315</v>
      </c>
      <c r="F35" s="63">
        <f t="shared" si="1"/>
        <v>41315</v>
      </c>
      <c r="G35" s="63"/>
      <c r="H35" s="63"/>
      <c r="I35" s="63"/>
      <c r="J35" s="67"/>
      <c r="K35" s="67"/>
    </row>
    <row r="36" spans="1:11" s="18" customFormat="1" ht="12.75">
      <c r="A36" s="66">
        <f t="shared" si="2"/>
        <v>15</v>
      </c>
      <c r="B36" s="10" t="s">
        <v>245</v>
      </c>
      <c r="C36" s="63">
        <v>2</v>
      </c>
      <c r="D36" s="63">
        <v>25000</v>
      </c>
      <c r="E36" s="63">
        <f t="shared" si="3"/>
        <v>50000</v>
      </c>
      <c r="F36" s="63">
        <f t="shared" si="1"/>
        <v>50000</v>
      </c>
      <c r="G36" s="63"/>
      <c r="H36" s="63"/>
      <c r="I36" s="63"/>
      <c r="J36" s="67"/>
      <c r="K36" s="67"/>
    </row>
    <row r="37" spans="1:11" s="18" customFormat="1" ht="12.75">
      <c r="A37" s="66">
        <f t="shared" si="2"/>
        <v>16</v>
      </c>
      <c r="B37" s="10" t="s">
        <v>246</v>
      </c>
      <c r="C37" s="63">
        <v>1</v>
      </c>
      <c r="D37" s="63">
        <v>30000</v>
      </c>
      <c r="E37" s="63">
        <f t="shared" si="3"/>
        <v>30000</v>
      </c>
      <c r="F37" s="63">
        <f t="shared" si="1"/>
        <v>30000</v>
      </c>
      <c r="G37" s="63"/>
      <c r="H37" s="63"/>
      <c r="I37" s="63"/>
      <c r="J37" s="67"/>
      <c r="K37" s="67"/>
    </row>
    <row r="38" spans="1:11" s="18" customFormat="1" ht="38.25">
      <c r="A38" s="66">
        <f t="shared" si="2"/>
        <v>17</v>
      </c>
      <c r="B38" s="10" t="s">
        <v>247</v>
      </c>
      <c r="C38" s="63">
        <v>1</v>
      </c>
      <c r="D38" s="63">
        <v>40000</v>
      </c>
      <c r="E38" s="63">
        <f t="shared" si="3"/>
        <v>40000</v>
      </c>
      <c r="F38" s="63">
        <f t="shared" si="1"/>
        <v>40000</v>
      </c>
      <c r="G38" s="63"/>
      <c r="H38" s="63"/>
      <c r="I38" s="63"/>
      <c r="J38" s="67"/>
      <c r="K38" s="67"/>
    </row>
    <row r="39" spans="1:11" s="18" customFormat="1" ht="12.75">
      <c r="A39" s="66">
        <f t="shared" si="2"/>
        <v>18</v>
      </c>
      <c r="B39" s="10" t="s">
        <v>249</v>
      </c>
      <c r="C39" s="63">
        <v>4</v>
      </c>
      <c r="D39" s="63">
        <f>880209.58+47034.65</f>
        <v>927244.23</v>
      </c>
      <c r="E39" s="63">
        <f>C39*D39</f>
        <v>3708976.92</v>
      </c>
      <c r="F39" s="63">
        <f>E39-G39</f>
        <v>1082793.92</v>
      </c>
      <c r="G39" s="63">
        <f>1700000+500000-280000+600000+106183</f>
        <v>2626183</v>
      </c>
      <c r="H39" s="63"/>
      <c r="I39" s="63"/>
      <c r="J39" s="67"/>
      <c r="K39" s="67"/>
    </row>
    <row r="40" spans="1:11" s="18" customFormat="1" ht="25.5">
      <c r="A40" s="66">
        <f t="shared" si="2"/>
        <v>19</v>
      </c>
      <c r="B40" s="10" t="s">
        <v>250</v>
      </c>
      <c r="C40" s="63">
        <v>1</v>
      </c>
      <c r="D40" s="63">
        <f>280000+0.01</f>
        <v>280000.01</v>
      </c>
      <c r="E40" s="63">
        <f t="shared" si="3"/>
        <v>280000.01</v>
      </c>
      <c r="F40" s="63">
        <f t="shared" si="1"/>
        <v>280000.01</v>
      </c>
      <c r="G40" s="63"/>
      <c r="H40" s="63"/>
      <c r="I40" s="63"/>
      <c r="J40" s="67"/>
      <c r="K40" s="67"/>
    </row>
    <row r="41" spans="1:11" s="18" customFormat="1" ht="12.75">
      <c r="A41" s="62"/>
      <c r="B41" s="10"/>
      <c r="C41" s="63"/>
      <c r="D41" s="63"/>
      <c r="E41" s="63"/>
      <c r="F41" s="63"/>
      <c r="G41" s="63"/>
      <c r="H41" s="63"/>
      <c r="I41" s="63"/>
      <c r="J41" s="67"/>
      <c r="K41" s="67"/>
    </row>
    <row r="42" spans="1:9" s="65" customFormat="1" ht="12.75">
      <c r="A42" s="471" t="s">
        <v>18</v>
      </c>
      <c r="B42" s="472"/>
      <c r="C42" s="472"/>
      <c r="D42" s="472"/>
      <c r="E42" s="68">
        <f>SUM(E22:E41)</f>
        <v>6364083.609999999</v>
      </c>
      <c r="F42" s="68">
        <f>SUM(F22:F41)</f>
        <v>3737900.6100000003</v>
      </c>
      <c r="G42" s="68">
        <f>G39</f>
        <v>2626183</v>
      </c>
      <c r="H42" s="69"/>
      <c r="I42" s="69"/>
    </row>
    <row r="45" ht="15">
      <c r="F45" s="76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2:D42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2"/>
  <sheetViews>
    <sheetView view="pageBreakPreview" zoomScaleSheetLayoutView="100" zoomScalePageLayoutView="0" workbookViewId="0" topLeftCell="A10">
      <selection activeCell="I28" sqref="G28:I28"/>
    </sheetView>
  </sheetViews>
  <sheetFormatPr defaultColWidth="0.875" defaultRowHeight="12.75"/>
  <cols>
    <col min="1" max="1" width="6.625" style="42" customWidth="1"/>
    <col min="2" max="2" width="27.625" style="42" customWidth="1"/>
    <col min="3" max="3" width="8.375" style="42" customWidth="1"/>
    <col min="4" max="4" width="7.00390625" style="42" customWidth="1"/>
    <col min="5" max="5" width="13.25390625" style="42" customWidth="1"/>
    <col min="6" max="6" width="12.25390625" style="42" customWidth="1"/>
    <col min="7" max="7" width="13.125" style="42" customWidth="1"/>
    <col min="8" max="8" width="12.375" style="42" customWidth="1"/>
    <col min="9" max="9" width="12.125" style="42" customWidth="1"/>
    <col min="10" max="10" width="12.625" style="42" customWidth="1"/>
    <col min="11" max="16384" width="0.875" style="42" customWidth="1"/>
  </cols>
  <sheetData>
    <row r="2" spans="1:10" ht="15">
      <c r="A2" s="492" t="s">
        <v>187</v>
      </c>
      <c r="B2" s="493"/>
      <c r="C2" s="493"/>
      <c r="D2" s="493"/>
      <c r="E2" s="493"/>
      <c r="F2" s="493"/>
      <c r="G2" s="493"/>
      <c r="H2" s="493"/>
      <c r="I2" s="493"/>
      <c r="J2" s="493"/>
    </row>
    <row r="4" spans="1:10" s="43" customFormat="1" ht="47.25" customHeight="1">
      <c r="A4" s="488" t="s">
        <v>3</v>
      </c>
      <c r="B4" s="496" t="s">
        <v>22</v>
      </c>
      <c r="C4" s="488" t="s">
        <v>154</v>
      </c>
      <c r="D4" s="488" t="s">
        <v>87</v>
      </c>
      <c r="E4" s="488" t="s">
        <v>102</v>
      </c>
      <c r="F4" s="488" t="s">
        <v>176</v>
      </c>
      <c r="G4" s="488" t="s">
        <v>117</v>
      </c>
      <c r="H4" s="488" t="s">
        <v>122</v>
      </c>
      <c r="I4" s="494" t="s">
        <v>19</v>
      </c>
      <c r="J4" s="495"/>
    </row>
    <row r="5" spans="1:10" s="43" customFormat="1" ht="25.5">
      <c r="A5" s="489"/>
      <c r="B5" s="497"/>
      <c r="C5" s="489"/>
      <c r="D5" s="489"/>
      <c r="E5" s="489"/>
      <c r="F5" s="489"/>
      <c r="G5" s="489"/>
      <c r="H5" s="489"/>
      <c r="I5" s="37" t="s">
        <v>2</v>
      </c>
      <c r="J5" s="37" t="s">
        <v>34</v>
      </c>
    </row>
    <row r="6" spans="1:10" s="44" customFormat="1" ht="12.75">
      <c r="A6" s="48">
        <v>1</v>
      </c>
      <c r="B6" s="47"/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</row>
    <row r="7" spans="1:10" s="45" customFormat="1" ht="51">
      <c r="A7" s="50" t="s">
        <v>7</v>
      </c>
      <c r="B7" s="51" t="s">
        <v>88</v>
      </c>
      <c r="C7" s="52">
        <v>226</v>
      </c>
      <c r="D7" s="53" t="s">
        <v>1</v>
      </c>
      <c r="E7" s="53" t="s">
        <v>1</v>
      </c>
      <c r="F7" s="53">
        <f>F9+F10+F11</f>
        <v>6730002</v>
      </c>
      <c r="G7" s="53">
        <f>G9+G10+G11</f>
        <v>6730002</v>
      </c>
      <c r="H7" s="53"/>
      <c r="I7" s="53"/>
      <c r="J7" s="53"/>
    </row>
    <row r="8" spans="1:10" s="46" customFormat="1" ht="12.75">
      <c r="A8" s="54" t="s">
        <v>23</v>
      </c>
      <c r="B8" s="10" t="s">
        <v>52</v>
      </c>
      <c r="C8" s="55" t="s">
        <v>1</v>
      </c>
      <c r="D8" s="56" t="s">
        <v>1</v>
      </c>
      <c r="E8" s="56" t="s">
        <v>1</v>
      </c>
      <c r="F8" s="56" t="s">
        <v>1</v>
      </c>
      <c r="G8" s="56" t="s">
        <v>1</v>
      </c>
      <c r="H8" s="56" t="s">
        <v>1</v>
      </c>
      <c r="I8" s="56" t="s">
        <v>1</v>
      </c>
      <c r="J8" s="56" t="s">
        <v>1</v>
      </c>
    </row>
    <row r="9" spans="1:10" s="46" customFormat="1" ht="12.75">
      <c r="A9" s="54"/>
      <c r="B9" s="10" t="s">
        <v>225</v>
      </c>
      <c r="C9" s="55">
        <v>226</v>
      </c>
      <c r="D9" s="56">
        <v>1</v>
      </c>
      <c r="E9" s="56">
        <v>2243334</v>
      </c>
      <c r="F9" s="56">
        <f>D9*E9</f>
        <v>2243334</v>
      </c>
      <c r="G9" s="56">
        <f>F9</f>
        <v>2243334</v>
      </c>
      <c r="H9" s="56"/>
      <c r="I9" s="56"/>
      <c r="J9" s="56"/>
    </row>
    <row r="10" spans="1:10" s="46" customFormat="1" ht="25.5">
      <c r="A10" s="54"/>
      <c r="B10" s="10" t="s">
        <v>226</v>
      </c>
      <c r="C10" s="55">
        <v>226</v>
      </c>
      <c r="D10" s="56">
        <v>1</v>
      </c>
      <c r="E10" s="56">
        <v>2243334</v>
      </c>
      <c r="F10" s="56">
        <f>D10*E10</f>
        <v>2243334</v>
      </c>
      <c r="G10" s="56">
        <f>F10</f>
        <v>2243334</v>
      </c>
      <c r="H10" s="56"/>
      <c r="I10" s="56"/>
      <c r="J10" s="56"/>
    </row>
    <row r="11" spans="1:10" s="46" customFormat="1" ht="25.5">
      <c r="A11" s="54"/>
      <c r="B11" s="10" t="s">
        <v>227</v>
      </c>
      <c r="C11" s="55">
        <v>226</v>
      </c>
      <c r="D11" s="56">
        <v>1</v>
      </c>
      <c r="E11" s="56">
        <v>2243334</v>
      </c>
      <c r="F11" s="56">
        <f>D11*E11</f>
        <v>2243334</v>
      </c>
      <c r="G11" s="56">
        <f>F11</f>
        <v>2243334</v>
      </c>
      <c r="H11" s="56"/>
      <c r="I11" s="56"/>
      <c r="J11" s="56"/>
    </row>
    <row r="12" spans="1:10" s="45" customFormat="1" ht="38.25">
      <c r="A12" s="50" t="s">
        <v>8</v>
      </c>
      <c r="B12" s="51" t="s">
        <v>90</v>
      </c>
      <c r="C12" s="52">
        <v>226</v>
      </c>
      <c r="D12" s="53" t="s">
        <v>1</v>
      </c>
      <c r="E12" s="53" t="s">
        <v>1</v>
      </c>
      <c r="F12" s="53">
        <f>F14+F15+F16</f>
        <v>161096.40000000002</v>
      </c>
      <c r="G12" s="53">
        <f>G14+G15+G16</f>
        <v>161096.40000000002</v>
      </c>
      <c r="H12" s="53"/>
      <c r="I12" s="53"/>
      <c r="J12" s="53"/>
    </row>
    <row r="13" spans="1:10" s="46" customFormat="1" ht="12.75">
      <c r="A13" s="54" t="s">
        <v>26</v>
      </c>
      <c r="B13" s="10" t="s">
        <v>89</v>
      </c>
      <c r="C13" s="55" t="s">
        <v>1</v>
      </c>
      <c r="D13" s="56" t="s">
        <v>1</v>
      </c>
      <c r="E13" s="56" t="s">
        <v>1</v>
      </c>
      <c r="F13" s="56" t="s">
        <v>1</v>
      </c>
      <c r="G13" s="56" t="s">
        <v>1</v>
      </c>
      <c r="H13" s="56" t="s">
        <v>1</v>
      </c>
      <c r="I13" s="56" t="s">
        <v>1</v>
      </c>
      <c r="J13" s="56" t="s">
        <v>1</v>
      </c>
    </row>
    <row r="14" spans="1:10" s="46" customFormat="1" ht="12.75">
      <c r="A14" s="54"/>
      <c r="B14" s="10" t="s">
        <v>225</v>
      </c>
      <c r="C14" s="55">
        <v>226</v>
      </c>
      <c r="D14" s="56">
        <v>1</v>
      </c>
      <c r="E14" s="56">
        <v>53698.8</v>
      </c>
      <c r="F14" s="56">
        <f>D14*E14</f>
        <v>53698.8</v>
      </c>
      <c r="G14" s="56">
        <f aca="true" t="shared" si="0" ref="G14:G19">F14</f>
        <v>53698.8</v>
      </c>
      <c r="H14" s="56"/>
      <c r="I14" s="56"/>
      <c r="J14" s="56"/>
    </row>
    <row r="15" spans="1:10" s="46" customFormat="1" ht="25.5">
      <c r="A15" s="54"/>
      <c r="B15" s="10" t="s">
        <v>226</v>
      </c>
      <c r="C15" s="55">
        <v>226</v>
      </c>
      <c r="D15" s="56">
        <v>1</v>
      </c>
      <c r="E15" s="56">
        <v>53698.8</v>
      </c>
      <c r="F15" s="56">
        <f>D15*E15</f>
        <v>53698.8</v>
      </c>
      <c r="G15" s="56">
        <f t="shared" si="0"/>
        <v>53698.8</v>
      </c>
      <c r="H15" s="56"/>
      <c r="I15" s="56"/>
      <c r="J15" s="56"/>
    </row>
    <row r="16" spans="1:10" s="46" customFormat="1" ht="25.5">
      <c r="A16" s="54"/>
      <c r="B16" s="10" t="s">
        <v>227</v>
      </c>
      <c r="C16" s="55">
        <v>226</v>
      </c>
      <c r="D16" s="56">
        <v>1</v>
      </c>
      <c r="E16" s="56">
        <v>53698.8</v>
      </c>
      <c r="F16" s="56">
        <f>D16*E16</f>
        <v>53698.8</v>
      </c>
      <c r="G16" s="56">
        <f t="shared" si="0"/>
        <v>53698.8</v>
      </c>
      <c r="H16" s="56"/>
      <c r="I16" s="56"/>
      <c r="J16" s="56"/>
    </row>
    <row r="17" spans="1:10" s="45" customFormat="1" ht="51">
      <c r="A17" s="50" t="s">
        <v>9</v>
      </c>
      <c r="B17" s="51" t="s">
        <v>91</v>
      </c>
      <c r="C17" s="52"/>
      <c r="D17" s="53" t="s">
        <v>1</v>
      </c>
      <c r="E17" s="53" t="s">
        <v>1</v>
      </c>
      <c r="F17" s="53">
        <f>F18</f>
        <v>16000</v>
      </c>
      <c r="G17" s="53">
        <f t="shared" si="0"/>
        <v>16000</v>
      </c>
      <c r="H17" s="53"/>
      <c r="I17" s="53"/>
      <c r="J17" s="53"/>
    </row>
    <row r="18" spans="1:10" s="46" customFormat="1" ht="25.5">
      <c r="A18" s="54" t="s">
        <v>12</v>
      </c>
      <c r="B18" s="10" t="s">
        <v>92</v>
      </c>
      <c r="C18" s="55">
        <v>226</v>
      </c>
      <c r="D18" s="56">
        <v>2</v>
      </c>
      <c r="E18" s="56">
        <v>8000</v>
      </c>
      <c r="F18" s="56">
        <f>D18*E18</f>
        <v>16000</v>
      </c>
      <c r="G18" s="56">
        <f t="shared" si="0"/>
        <v>16000</v>
      </c>
      <c r="H18" s="56"/>
      <c r="I18" s="56"/>
      <c r="J18" s="56"/>
    </row>
    <row r="19" spans="1:10" s="45" customFormat="1" ht="63.75">
      <c r="A19" s="50" t="s">
        <v>10</v>
      </c>
      <c r="B19" s="51" t="s">
        <v>228</v>
      </c>
      <c r="C19" s="52">
        <v>226</v>
      </c>
      <c r="D19" s="53">
        <v>1</v>
      </c>
      <c r="E19" s="53">
        <v>400000</v>
      </c>
      <c r="F19" s="53">
        <v>400000</v>
      </c>
      <c r="G19" s="53">
        <f t="shared" si="0"/>
        <v>400000</v>
      </c>
      <c r="H19" s="53"/>
      <c r="I19" s="53"/>
      <c r="J19" s="53"/>
    </row>
    <row r="20" spans="1:10" s="45" customFormat="1" ht="12.75">
      <c r="A20" s="50" t="s">
        <v>11</v>
      </c>
      <c r="B20" s="51" t="s">
        <v>229</v>
      </c>
      <c r="C20" s="52">
        <v>226</v>
      </c>
      <c r="D20" s="53">
        <v>1</v>
      </c>
      <c r="E20" s="53">
        <f>14173180-59527.7+221385.37</f>
        <v>14335037.67</v>
      </c>
      <c r="F20" s="53">
        <f>D20*E20</f>
        <v>14335037.67</v>
      </c>
      <c r="G20" s="53">
        <f>F20-H20-I20</f>
        <v>2613652.3000000007</v>
      </c>
      <c r="H20" s="53">
        <f>2000000+221385.37</f>
        <v>2221385.37</v>
      </c>
      <c r="I20" s="53">
        <v>9500000</v>
      </c>
      <c r="J20" s="53"/>
    </row>
    <row r="21" spans="1:10" s="45" customFormat="1" ht="12.75">
      <c r="A21" s="50" t="s">
        <v>14</v>
      </c>
      <c r="B21" s="51" t="s">
        <v>230</v>
      </c>
      <c r="C21" s="52">
        <v>226</v>
      </c>
      <c r="D21" s="53">
        <v>1</v>
      </c>
      <c r="E21" s="53">
        <v>195000</v>
      </c>
      <c r="F21" s="53">
        <f>D21*E21</f>
        <v>195000</v>
      </c>
      <c r="G21" s="53">
        <f aca="true" t="shared" si="1" ref="G21:G27">F21</f>
        <v>195000</v>
      </c>
      <c r="H21" s="53"/>
      <c r="I21" s="53"/>
      <c r="J21" s="53"/>
    </row>
    <row r="22" spans="1:10" s="45" customFormat="1" ht="12.75">
      <c r="A22" s="50" t="s">
        <v>69</v>
      </c>
      <c r="B22" s="51" t="s">
        <v>231</v>
      </c>
      <c r="C22" s="52">
        <v>226</v>
      </c>
      <c r="D22" s="53">
        <v>1</v>
      </c>
      <c r="E22" s="53">
        <v>172987.2</v>
      </c>
      <c r="F22" s="53">
        <f>D22*E22</f>
        <v>172987.2</v>
      </c>
      <c r="G22" s="53">
        <f t="shared" si="1"/>
        <v>172987.2</v>
      </c>
      <c r="H22" s="53"/>
      <c r="I22" s="53"/>
      <c r="J22" s="53"/>
    </row>
    <row r="23" spans="1:10" s="45" customFormat="1" ht="25.5">
      <c r="A23" s="50" t="s">
        <v>70</v>
      </c>
      <c r="B23" s="51" t="s">
        <v>232</v>
      </c>
      <c r="C23" s="52"/>
      <c r="D23" s="53" t="s">
        <v>1</v>
      </c>
      <c r="E23" s="53" t="s">
        <v>1</v>
      </c>
      <c r="F23" s="53">
        <f>F24+F25+F26</f>
        <v>381388.80000000005</v>
      </c>
      <c r="G23" s="53">
        <f t="shared" si="1"/>
        <v>381388.80000000005</v>
      </c>
      <c r="H23" s="53"/>
      <c r="I23" s="53"/>
      <c r="J23" s="53"/>
    </row>
    <row r="24" spans="1:10" s="46" customFormat="1" ht="12.75">
      <c r="A24" s="54"/>
      <c r="B24" s="10" t="s">
        <v>225</v>
      </c>
      <c r="C24" s="55">
        <v>226</v>
      </c>
      <c r="D24" s="56">
        <v>1</v>
      </c>
      <c r="E24" s="56">
        <f>207129.6-80000</f>
        <v>127129.6</v>
      </c>
      <c r="F24" s="56">
        <f>D24*E24</f>
        <v>127129.6</v>
      </c>
      <c r="G24" s="56">
        <f t="shared" si="1"/>
        <v>127129.6</v>
      </c>
      <c r="H24" s="56"/>
      <c r="I24" s="56"/>
      <c r="J24" s="56"/>
    </row>
    <row r="25" spans="1:10" s="46" customFormat="1" ht="25.5">
      <c r="A25" s="54"/>
      <c r="B25" s="10" t="s">
        <v>226</v>
      </c>
      <c r="C25" s="55">
        <v>226</v>
      </c>
      <c r="D25" s="56">
        <v>1</v>
      </c>
      <c r="E25" s="56">
        <f>207129.6-80000</f>
        <v>127129.6</v>
      </c>
      <c r="F25" s="56">
        <f>D25*E25</f>
        <v>127129.6</v>
      </c>
      <c r="G25" s="56">
        <f t="shared" si="1"/>
        <v>127129.6</v>
      </c>
      <c r="H25" s="56"/>
      <c r="I25" s="56"/>
      <c r="J25" s="56"/>
    </row>
    <row r="26" spans="1:10" s="46" customFormat="1" ht="25.5">
      <c r="A26" s="54"/>
      <c r="B26" s="10" t="s">
        <v>227</v>
      </c>
      <c r="C26" s="55">
        <v>226</v>
      </c>
      <c r="D26" s="56">
        <v>1</v>
      </c>
      <c r="E26" s="56">
        <f>207129.6-80000</f>
        <v>127129.6</v>
      </c>
      <c r="F26" s="56">
        <f>D26*E26</f>
        <v>127129.6</v>
      </c>
      <c r="G26" s="56">
        <f t="shared" si="1"/>
        <v>127129.6</v>
      </c>
      <c r="H26" s="56"/>
      <c r="I26" s="56"/>
      <c r="J26" s="56"/>
    </row>
    <row r="27" spans="1:10" s="45" customFormat="1" ht="25.5">
      <c r="A27" s="50" t="s">
        <v>103</v>
      </c>
      <c r="B27" s="51" t="s">
        <v>233</v>
      </c>
      <c r="C27" s="52">
        <v>226</v>
      </c>
      <c r="D27" s="53">
        <v>5</v>
      </c>
      <c r="E27" s="53">
        <v>19249.52</v>
      </c>
      <c r="F27" s="53">
        <f>D27*E27</f>
        <v>96247.6</v>
      </c>
      <c r="G27" s="53">
        <f t="shared" si="1"/>
        <v>96247.6</v>
      </c>
      <c r="H27" s="53"/>
      <c r="I27" s="53"/>
      <c r="J27" s="53"/>
    </row>
    <row r="28" spans="1:10" s="45" customFormat="1" ht="12.75">
      <c r="A28" s="490" t="s">
        <v>18</v>
      </c>
      <c r="B28" s="491"/>
      <c r="C28" s="491"/>
      <c r="D28" s="491"/>
      <c r="E28" s="491"/>
      <c r="F28" s="49">
        <f>F7+F12+F17+F19+F20+F21+F22+F23+F27</f>
        <v>22487759.67</v>
      </c>
      <c r="G28" s="49">
        <f>G7+G12+G17+G19+G20+G21+G22+G23+G27</f>
        <v>10766374.3</v>
      </c>
      <c r="H28" s="49">
        <f>H7+H12+H17+H19+H20+H21+H22+H23+H27</f>
        <v>2221385.37</v>
      </c>
      <c r="I28" s="49">
        <f>I7+I12+I17+I19+I20+I21+I22+I23+I27</f>
        <v>9500000</v>
      </c>
      <c r="J28" s="49"/>
    </row>
    <row r="31" spans="6:7" ht="15">
      <c r="F31" s="57"/>
      <c r="G31" s="57"/>
    </row>
    <row r="32" ht="15">
      <c r="G32" s="57"/>
    </row>
  </sheetData>
  <sheetProtection/>
  <mergeCells count="11">
    <mergeCell ref="A4:A5"/>
    <mergeCell ref="H4:H5"/>
    <mergeCell ref="A28:E28"/>
    <mergeCell ref="A2:J2"/>
    <mergeCell ref="I4:J4"/>
    <mergeCell ref="F4:F5"/>
    <mergeCell ref="G4:G5"/>
    <mergeCell ref="B4:B5"/>
    <mergeCell ref="E4:E5"/>
    <mergeCell ref="D4:D5"/>
    <mergeCell ref="C4:C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SheetLayoutView="100" zoomScalePageLayoutView="0" workbookViewId="0" topLeftCell="A1">
      <selection activeCell="G17" sqref="G17:G19"/>
    </sheetView>
  </sheetViews>
  <sheetFormatPr defaultColWidth="6.875" defaultRowHeight="12.75"/>
  <cols>
    <col min="1" max="1" width="6.875" style="13" customWidth="1"/>
    <col min="2" max="2" width="23.00390625" style="13" customWidth="1"/>
    <col min="3" max="3" width="9.875" style="13" customWidth="1"/>
    <col min="4" max="4" width="10.375" style="13" customWidth="1"/>
    <col min="5" max="5" width="11.375" style="13" customWidth="1"/>
    <col min="6" max="6" width="12.625" style="13" customWidth="1"/>
    <col min="7" max="7" width="14.625" style="13" customWidth="1"/>
    <col min="8" max="8" width="13.375" style="13" customWidth="1"/>
    <col min="9" max="9" width="12.625" style="13" customWidth="1"/>
    <col min="10" max="10" width="10.00390625" style="13" customWidth="1"/>
    <col min="11" max="16384" width="6.875" style="13" customWidth="1"/>
  </cols>
  <sheetData>
    <row r="1" ht="15">
      <c r="A1" s="13" t="s">
        <v>93</v>
      </c>
    </row>
    <row r="3" spans="1:10" s="14" customFormat="1" ht="89.25" customHeight="1">
      <c r="A3" s="498" t="s">
        <v>3</v>
      </c>
      <c r="B3" s="498" t="s">
        <v>22</v>
      </c>
      <c r="C3" s="498" t="s">
        <v>154</v>
      </c>
      <c r="D3" s="498" t="s">
        <v>87</v>
      </c>
      <c r="E3" s="498" t="s">
        <v>102</v>
      </c>
      <c r="F3" s="498" t="s">
        <v>176</v>
      </c>
      <c r="G3" s="498" t="s">
        <v>117</v>
      </c>
      <c r="H3" s="498" t="s">
        <v>122</v>
      </c>
      <c r="I3" s="498" t="s">
        <v>19</v>
      </c>
      <c r="J3" s="498"/>
    </row>
    <row r="4" spans="1:10" s="14" customFormat="1" ht="25.5">
      <c r="A4" s="498"/>
      <c r="B4" s="498"/>
      <c r="C4" s="498"/>
      <c r="D4" s="498"/>
      <c r="E4" s="498"/>
      <c r="F4" s="498"/>
      <c r="G4" s="498"/>
      <c r="H4" s="498"/>
      <c r="I4" s="80" t="s">
        <v>2</v>
      </c>
      <c r="J4" s="80" t="s">
        <v>34</v>
      </c>
    </row>
    <row r="5" spans="1:10" s="17" customFormat="1" ht="12.75">
      <c r="A5" s="59">
        <v>1</v>
      </c>
      <c r="B5" s="81">
        <v>2</v>
      </c>
      <c r="C5" s="82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81">
        <v>10</v>
      </c>
    </row>
    <row r="6" spans="1:10" s="65" customFormat="1" ht="25.5">
      <c r="A6" s="83" t="s">
        <v>7</v>
      </c>
      <c r="B6" s="51" t="s">
        <v>95</v>
      </c>
      <c r="C6" s="52">
        <v>310</v>
      </c>
      <c r="D6" s="53" t="s">
        <v>1</v>
      </c>
      <c r="E6" s="53" t="s">
        <v>1</v>
      </c>
      <c r="F6" s="53">
        <f>F8+F9+F10+F13+F11+F12</f>
        <v>3316936.2699999996</v>
      </c>
      <c r="G6" s="53">
        <f>G8+G9+G10+G11+G12</f>
        <v>2608229.65</v>
      </c>
      <c r="H6" s="53">
        <f>H13</f>
        <v>508975.62</v>
      </c>
      <c r="I6" s="53">
        <f>I9+I10</f>
        <v>199731</v>
      </c>
      <c r="J6" s="53"/>
    </row>
    <row r="7" spans="1:10" s="18" customFormat="1" ht="12.75">
      <c r="A7" s="84" t="s">
        <v>23</v>
      </c>
      <c r="B7" s="10" t="s">
        <v>96</v>
      </c>
      <c r="C7" s="55" t="s">
        <v>1</v>
      </c>
      <c r="D7" s="56" t="s">
        <v>1</v>
      </c>
      <c r="E7" s="56" t="s">
        <v>1</v>
      </c>
      <c r="F7" s="56" t="s">
        <v>1</v>
      </c>
      <c r="G7" s="56" t="s">
        <v>1</v>
      </c>
      <c r="H7" s="56" t="s">
        <v>1</v>
      </c>
      <c r="I7" s="56" t="s">
        <v>1</v>
      </c>
      <c r="J7" s="56" t="s">
        <v>1</v>
      </c>
    </row>
    <row r="8" spans="1:10" s="18" customFormat="1" ht="25.5">
      <c r="A8" s="84" t="s">
        <v>24</v>
      </c>
      <c r="B8" s="10" t="s">
        <v>212</v>
      </c>
      <c r="C8" s="55">
        <v>310</v>
      </c>
      <c r="D8" s="56">
        <v>2</v>
      </c>
      <c r="E8" s="56">
        <v>189115.8</v>
      </c>
      <c r="F8" s="56">
        <f>D8*E8</f>
        <v>378231.6</v>
      </c>
      <c r="G8" s="56">
        <f>F8</f>
        <v>378231.6</v>
      </c>
      <c r="H8" s="56"/>
      <c r="I8" s="56"/>
      <c r="J8" s="56"/>
    </row>
    <row r="9" spans="1:10" s="18" customFormat="1" ht="12.75">
      <c r="A9" s="84" t="s">
        <v>25</v>
      </c>
      <c r="B9" s="10" t="s">
        <v>213</v>
      </c>
      <c r="C9" s="55">
        <v>310</v>
      </c>
      <c r="D9" s="56">
        <v>1</v>
      </c>
      <c r="E9" s="56">
        <f>150000+68000</f>
        <v>218000</v>
      </c>
      <c r="F9" s="56">
        <f>D9*E9</f>
        <v>218000</v>
      </c>
      <c r="G9" s="56">
        <f>F9-I9</f>
        <v>150000</v>
      </c>
      <c r="H9" s="56"/>
      <c r="I9" s="56">
        <v>68000</v>
      </c>
      <c r="J9" s="56"/>
    </row>
    <row r="10" spans="1:10" s="18" customFormat="1" ht="12.75">
      <c r="A10" s="84" t="s">
        <v>84</v>
      </c>
      <c r="B10" s="10" t="s">
        <v>214</v>
      </c>
      <c r="C10" s="55">
        <v>310</v>
      </c>
      <c r="D10" s="56">
        <v>2</v>
      </c>
      <c r="E10" s="56">
        <f>F10/D10</f>
        <v>165865.5</v>
      </c>
      <c r="F10" s="56">
        <f>G10+I10</f>
        <v>331731</v>
      </c>
      <c r="G10" s="56">
        <v>200000</v>
      </c>
      <c r="H10" s="56"/>
      <c r="I10" s="56">
        <f>200000-68269</f>
        <v>131731</v>
      </c>
      <c r="J10" s="56"/>
    </row>
    <row r="11" spans="1:10" s="18" customFormat="1" ht="25.5">
      <c r="A11" s="84" t="s">
        <v>265</v>
      </c>
      <c r="B11" s="10" t="s">
        <v>268</v>
      </c>
      <c r="C11" s="55">
        <v>310</v>
      </c>
      <c r="D11" s="56">
        <v>5</v>
      </c>
      <c r="E11" s="56">
        <v>310963.6</v>
      </c>
      <c r="F11" s="56">
        <f>D11*E11</f>
        <v>1554818</v>
      </c>
      <c r="G11" s="56">
        <f>F11</f>
        <v>1554818</v>
      </c>
      <c r="H11" s="56"/>
      <c r="I11" s="56"/>
      <c r="J11" s="56"/>
    </row>
    <row r="12" spans="1:10" s="18" customFormat="1" ht="25.5">
      <c r="A12" s="84" t="s">
        <v>267</v>
      </c>
      <c r="B12" s="10" t="s">
        <v>572</v>
      </c>
      <c r="C12" s="55">
        <v>310</v>
      </c>
      <c r="D12" s="56">
        <v>1</v>
      </c>
      <c r="E12" s="56">
        <f>325180+0.05</f>
        <v>325180.05</v>
      </c>
      <c r="F12" s="56">
        <f>D12*E12</f>
        <v>325180.05</v>
      </c>
      <c r="G12" s="56">
        <f>F12</f>
        <v>325180.05</v>
      </c>
      <c r="H12" s="56"/>
      <c r="I12" s="56"/>
      <c r="J12" s="56"/>
    </row>
    <row r="13" spans="1:10" s="18" customFormat="1" ht="12.75">
      <c r="A13" s="84" t="s">
        <v>571</v>
      </c>
      <c r="B13" s="10" t="s">
        <v>266</v>
      </c>
      <c r="C13" s="55">
        <v>310</v>
      </c>
      <c r="D13" s="56">
        <v>3</v>
      </c>
      <c r="E13" s="56">
        <v>169658.54</v>
      </c>
      <c r="F13" s="56">
        <f>D13*E13</f>
        <v>508975.62</v>
      </c>
      <c r="G13" s="56"/>
      <c r="H13" s="56">
        <f>F13</f>
        <v>508975.62</v>
      </c>
      <c r="I13" s="56"/>
      <c r="J13" s="56"/>
    </row>
    <row r="14" spans="1:10" s="65" customFormat="1" ht="12.75">
      <c r="A14" s="499" t="s">
        <v>18</v>
      </c>
      <c r="B14" s="500"/>
      <c r="C14" s="500"/>
      <c r="D14" s="500"/>
      <c r="E14" s="501"/>
      <c r="F14" s="53">
        <f>F6</f>
        <v>3316936.2699999996</v>
      </c>
      <c r="G14" s="85">
        <f>G6</f>
        <v>2608229.65</v>
      </c>
      <c r="H14" s="85">
        <f>H13</f>
        <v>508975.62</v>
      </c>
      <c r="I14" s="85">
        <f>I6</f>
        <v>199731</v>
      </c>
      <c r="J14" s="86"/>
    </row>
    <row r="15" spans="2:10" ht="15" hidden="1">
      <c r="B15" s="41"/>
      <c r="C15" s="41"/>
      <c r="D15" s="41"/>
      <c r="E15" s="41"/>
      <c r="F15" s="41"/>
      <c r="G15" s="41"/>
      <c r="H15" s="41"/>
      <c r="I15" s="41"/>
      <c r="J15" s="41"/>
    </row>
    <row r="16" ht="15">
      <c r="G16" s="76"/>
    </row>
    <row r="19" ht="15">
      <c r="G19" s="76"/>
    </row>
  </sheetData>
  <sheetProtection/>
  <mergeCells count="10">
    <mergeCell ref="F3:F4"/>
    <mergeCell ref="A14:E14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view="pageBreakPreview" zoomScaleSheetLayoutView="100" zoomScalePageLayoutView="0" workbookViewId="0" topLeftCell="A1">
      <selection activeCell="I10" sqref="I10"/>
    </sheetView>
  </sheetViews>
  <sheetFormatPr defaultColWidth="3.75390625" defaultRowHeight="12.75"/>
  <cols>
    <col min="1" max="1" width="7.875" style="13" customWidth="1"/>
    <col min="2" max="2" width="19.375" style="13" customWidth="1"/>
    <col min="3" max="3" width="12.875" style="13" bestFit="1" customWidth="1"/>
    <col min="4" max="4" width="11.125" style="13" customWidth="1"/>
    <col min="5" max="5" width="14.625" style="13" bestFit="1" customWidth="1"/>
    <col min="6" max="6" width="19.875" style="13" bestFit="1" customWidth="1"/>
    <col min="7" max="7" width="14.00390625" style="13" customWidth="1"/>
    <col min="8" max="8" width="15.875" style="13" customWidth="1"/>
    <col min="9" max="9" width="14.375" style="13" bestFit="1" customWidth="1"/>
    <col min="10" max="10" width="12.125" style="13" customWidth="1"/>
    <col min="11" max="11" width="12.625" style="13" customWidth="1"/>
    <col min="12" max="12" width="0" style="13" hidden="1" customWidth="1"/>
    <col min="13" max="16384" width="3.75390625" style="13" customWidth="1"/>
  </cols>
  <sheetData>
    <row r="1" spans="1:11" ht="15">
      <c r="A1" s="13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2:11" ht="15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4" customFormat="1" ht="78" customHeight="1">
      <c r="A3" s="464" t="s">
        <v>3</v>
      </c>
      <c r="B3" s="507" t="s">
        <v>22</v>
      </c>
      <c r="C3" s="502" t="s">
        <v>154</v>
      </c>
      <c r="D3" s="502" t="s">
        <v>73</v>
      </c>
      <c r="E3" s="502" t="s">
        <v>94</v>
      </c>
      <c r="F3" s="502" t="s">
        <v>100</v>
      </c>
      <c r="G3" s="505" t="s">
        <v>175</v>
      </c>
      <c r="H3" s="505" t="s">
        <v>121</v>
      </c>
      <c r="I3" s="505" t="s">
        <v>122</v>
      </c>
      <c r="J3" s="503" t="s">
        <v>19</v>
      </c>
      <c r="K3" s="504"/>
    </row>
    <row r="4" spans="1:11" s="14" customFormat="1" ht="12.75">
      <c r="A4" s="466"/>
      <c r="B4" s="508"/>
      <c r="C4" s="218"/>
      <c r="D4" s="218"/>
      <c r="E4" s="502"/>
      <c r="F4" s="502"/>
      <c r="G4" s="506"/>
      <c r="H4" s="506"/>
      <c r="I4" s="506"/>
      <c r="J4" s="40" t="s">
        <v>2</v>
      </c>
      <c r="K4" s="40" t="s">
        <v>20</v>
      </c>
    </row>
    <row r="5" spans="1:11" s="17" customFormat="1" ht="12.75">
      <c r="A5" s="134">
        <v>1</v>
      </c>
      <c r="B5" s="136">
        <v>2</v>
      </c>
      <c r="C5" s="137">
        <v>3</v>
      </c>
      <c r="D5" s="137">
        <v>4</v>
      </c>
      <c r="E5" s="138">
        <v>5</v>
      </c>
      <c r="F5" s="138">
        <v>6</v>
      </c>
      <c r="G5" s="138">
        <v>7</v>
      </c>
      <c r="H5" s="138">
        <v>8</v>
      </c>
      <c r="I5" s="138">
        <v>9</v>
      </c>
      <c r="J5" s="138">
        <v>10</v>
      </c>
      <c r="K5" s="138">
        <v>11</v>
      </c>
    </row>
    <row r="6" spans="1:11" s="18" customFormat="1" ht="25.5">
      <c r="A6" s="132" t="s">
        <v>7</v>
      </c>
      <c r="B6" s="38" t="s">
        <v>98</v>
      </c>
      <c r="C6" s="40" t="s">
        <v>1</v>
      </c>
      <c r="D6" s="40" t="s">
        <v>1</v>
      </c>
      <c r="E6" s="133" t="s">
        <v>1</v>
      </c>
      <c r="F6" s="133" t="s">
        <v>1</v>
      </c>
      <c r="G6" s="133" t="s">
        <v>1</v>
      </c>
      <c r="H6" s="133" t="s">
        <v>1</v>
      </c>
      <c r="I6" s="40" t="s">
        <v>1</v>
      </c>
      <c r="J6" s="133" t="s">
        <v>1</v>
      </c>
      <c r="K6" s="133" t="s">
        <v>1</v>
      </c>
    </row>
    <row r="7" spans="1:11" s="18" customFormat="1" ht="25.5">
      <c r="A7" s="132" t="s">
        <v>23</v>
      </c>
      <c r="B7" s="38" t="s">
        <v>99</v>
      </c>
      <c r="C7" s="40"/>
      <c r="D7" s="40" t="s">
        <v>1</v>
      </c>
      <c r="E7" s="133" t="s">
        <v>1</v>
      </c>
      <c r="F7" s="133" t="s">
        <v>1</v>
      </c>
      <c r="G7" s="131">
        <f>G8+G9+G10+G11+G12+G13</f>
        <v>13212448.200000001</v>
      </c>
      <c r="H7" s="131">
        <f>H8+H9+H10+H11+H12+H13</f>
        <v>4901496.35</v>
      </c>
      <c r="I7" s="39">
        <f>I8+I9+I10+I11+I12+I13</f>
        <v>1779388.2</v>
      </c>
      <c r="J7" s="39">
        <f>J8+J9+J10+J11+J12+J13</f>
        <v>6531563.65</v>
      </c>
      <c r="K7" s="133"/>
    </row>
    <row r="8" spans="1:12" s="18" customFormat="1" ht="63.75">
      <c r="A8" s="132" t="s">
        <v>45</v>
      </c>
      <c r="B8" s="38" t="s">
        <v>565</v>
      </c>
      <c r="C8" s="40">
        <v>341</v>
      </c>
      <c r="D8" s="39" t="s">
        <v>262</v>
      </c>
      <c r="E8" s="39">
        <v>1</v>
      </c>
      <c r="F8" s="39">
        <f>30000+680</f>
        <v>30680</v>
      </c>
      <c r="G8" s="39">
        <f aca="true" t="shared" si="0" ref="G8:G13">E8*F8</f>
        <v>30680</v>
      </c>
      <c r="H8" s="39">
        <f>G8</f>
        <v>30680</v>
      </c>
      <c r="I8" s="39"/>
      <c r="J8" s="39"/>
      <c r="K8" s="133"/>
      <c r="L8" s="133"/>
    </row>
    <row r="9" spans="1:12" s="18" customFormat="1" ht="12.75">
      <c r="A9" s="132" t="s">
        <v>221</v>
      </c>
      <c r="B9" s="38" t="s">
        <v>566</v>
      </c>
      <c r="C9" s="40">
        <v>342</v>
      </c>
      <c r="D9" s="39" t="s">
        <v>262</v>
      </c>
      <c r="E9" s="39">
        <v>1</v>
      </c>
      <c r="F9" s="39">
        <f>I9+J9</f>
        <v>7779167.8100000005</v>
      </c>
      <c r="G9" s="39">
        <f t="shared" si="0"/>
        <v>7779167.8100000005</v>
      </c>
      <c r="H9" s="39"/>
      <c r="I9" s="39">
        <f>1390000+1390000-1049800-4336.18</f>
        <v>1725863.82</v>
      </c>
      <c r="J9" s="39">
        <f>350388.24+5702915.75</f>
        <v>6053303.99</v>
      </c>
      <c r="K9" s="133"/>
      <c r="L9" s="133"/>
    </row>
    <row r="10" spans="1:12" s="18" customFormat="1" ht="25.5">
      <c r="A10" s="132" t="s">
        <v>222</v>
      </c>
      <c r="B10" s="38" t="s">
        <v>567</v>
      </c>
      <c r="C10" s="40">
        <v>344</v>
      </c>
      <c r="D10" s="39" t="s">
        <v>262</v>
      </c>
      <c r="E10" s="39">
        <v>1</v>
      </c>
      <c r="F10" s="39">
        <f>350000-102429.89</f>
        <v>247570.11</v>
      </c>
      <c r="G10" s="39">
        <f t="shared" si="0"/>
        <v>247570.11</v>
      </c>
      <c r="H10" s="39">
        <f>G10</f>
        <v>247570.11</v>
      </c>
      <c r="I10" s="39"/>
      <c r="J10" s="39"/>
      <c r="K10" s="133"/>
      <c r="L10" s="133"/>
    </row>
    <row r="11" spans="1:12" s="18" customFormat="1" ht="12.75">
      <c r="A11" s="132" t="s">
        <v>257</v>
      </c>
      <c r="B11" s="38" t="s">
        <v>568</v>
      </c>
      <c r="C11" s="40">
        <v>345</v>
      </c>
      <c r="D11" s="39" t="s">
        <v>262</v>
      </c>
      <c r="E11" s="39">
        <v>2</v>
      </c>
      <c r="F11" s="39">
        <v>200414.91</v>
      </c>
      <c r="G11" s="39">
        <f>E11*F11</f>
        <v>400829.82</v>
      </c>
      <c r="H11" s="39">
        <f>200000-970.18+1800</f>
        <v>200829.82</v>
      </c>
      <c r="I11" s="39"/>
      <c r="J11" s="39">
        <v>200000</v>
      </c>
      <c r="K11" s="133"/>
      <c r="L11" s="133"/>
    </row>
    <row r="12" spans="1:12" s="18" customFormat="1" ht="12.75">
      <c r="A12" s="132" t="s">
        <v>258</v>
      </c>
      <c r="B12" s="38" t="s">
        <v>569</v>
      </c>
      <c r="C12" s="40">
        <v>346</v>
      </c>
      <c r="D12" s="39" t="s">
        <v>262</v>
      </c>
      <c r="E12" s="39">
        <v>20</v>
      </c>
      <c r="F12" s="39">
        <v>214252.6</v>
      </c>
      <c r="G12" s="39">
        <f>E12*F12</f>
        <v>4285052</v>
      </c>
      <c r="H12" s="39">
        <f>G12</f>
        <v>4285052</v>
      </c>
      <c r="I12" s="39"/>
      <c r="J12" s="39"/>
      <c r="K12" s="133"/>
      <c r="L12" s="133"/>
    </row>
    <row r="13" spans="1:12" s="18" customFormat="1" ht="12.75">
      <c r="A13" s="132" t="s">
        <v>256</v>
      </c>
      <c r="B13" s="38" t="s">
        <v>569</v>
      </c>
      <c r="C13" s="40">
        <v>346</v>
      </c>
      <c r="D13" s="39" t="s">
        <v>262</v>
      </c>
      <c r="E13" s="39">
        <v>1</v>
      </c>
      <c r="F13" s="39">
        <f>425476.02+43672.44</f>
        <v>469148.46</v>
      </c>
      <c r="G13" s="39">
        <f t="shared" si="0"/>
        <v>469148.46</v>
      </c>
      <c r="H13" s="39">
        <f>G13-I13-J13</f>
        <v>137364.41999999998</v>
      </c>
      <c r="I13" s="39">
        <v>53524.38</v>
      </c>
      <c r="J13" s="39">
        <f>128259.66+150000</f>
        <v>278259.66000000003</v>
      </c>
      <c r="K13" s="133"/>
      <c r="L13" s="133"/>
    </row>
    <row r="14" spans="1:11" s="65" customFormat="1" ht="12.75">
      <c r="A14" s="471" t="s">
        <v>18</v>
      </c>
      <c r="B14" s="472"/>
      <c r="C14" s="472"/>
      <c r="D14" s="472"/>
      <c r="E14" s="472"/>
      <c r="F14" s="472"/>
      <c r="G14" s="49">
        <f>G7</f>
        <v>13212448.200000001</v>
      </c>
      <c r="H14" s="49">
        <f>H7</f>
        <v>4901496.35</v>
      </c>
      <c r="I14" s="49">
        <f>I7</f>
        <v>1779388.2</v>
      </c>
      <c r="J14" s="49">
        <f>J7</f>
        <v>6531563.65</v>
      </c>
      <c r="K14" s="135"/>
    </row>
    <row r="17" spans="7:8" ht="15">
      <c r="G17" s="76"/>
      <c r="H17" s="76"/>
    </row>
  </sheetData>
  <sheetProtection/>
  <mergeCells count="11">
    <mergeCell ref="E3:E4"/>
    <mergeCell ref="F3:F4"/>
    <mergeCell ref="A14:F14"/>
    <mergeCell ref="J3:K3"/>
    <mergeCell ref="G3:G4"/>
    <mergeCell ref="H3:H4"/>
    <mergeCell ref="I3:I4"/>
    <mergeCell ref="A3:A4"/>
    <mergeCell ref="B3:B4"/>
    <mergeCell ref="C3:C4"/>
    <mergeCell ref="D3:D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1">
      <selection activeCell="DB19" sqref="A3:DB19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51" t="s">
        <v>472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</row>
    <row r="3" spans="1:106" ht="11.25" customHeight="1">
      <c r="A3" s="509" t="s">
        <v>3</v>
      </c>
      <c r="B3" s="509"/>
      <c r="C3" s="509"/>
      <c r="D3" s="509"/>
      <c r="E3" s="509"/>
      <c r="F3" s="509"/>
      <c r="G3" s="509"/>
      <c r="H3" s="510"/>
      <c r="I3" s="511" t="s">
        <v>35</v>
      </c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511"/>
      <c r="BG3" s="511"/>
      <c r="BH3" s="511"/>
      <c r="BI3" s="511"/>
      <c r="BJ3" s="511"/>
      <c r="BK3" s="511"/>
      <c r="BL3" s="511"/>
      <c r="BM3" s="511"/>
      <c r="BN3" s="511"/>
      <c r="BO3" s="511"/>
      <c r="BP3" s="511"/>
      <c r="BQ3" s="511"/>
      <c r="BR3" s="511"/>
      <c r="BS3" s="511"/>
      <c r="BT3" s="511"/>
      <c r="BU3" s="511"/>
      <c r="BV3" s="511"/>
      <c r="BW3" s="511"/>
      <c r="BX3" s="511"/>
      <c r="BY3" s="511"/>
      <c r="BZ3" s="511"/>
      <c r="CA3" s="511"/>
      <c r="CB3" s="511"/>
      <c r="CC3" s="511"/>
      <c r="CD3" s="511"/>
      <c r="CE3" s="511"/>
      <c r="CF3" s="511"/>
      <c r="CG3" s="511"/>
      <c r="CH3" s="511"/>
      <c r="CI3" s="511"/>
      <c r="CJ3" s="511"/>
      <c r="CK3" s="511"/>
      <c r="CL3" s="511"/>
      <c r="CM3" s="512"/>
      <c r="CN3" s="513" t="s">
        <v>473</v>
      </c>
      <c r="CO3" s="509"/>
      <c r="CP3" s="509"/>
      <c r="CQ3" s="509"/>
      <c r="CR3" s="509"/>
      <c r="CS3" s="509"/>
      <c r="CT3" s="509"/>
      <c r="CU3" s="510"/>
      <c r="CV3" s="513" t="s">
        <v>474</v>
      </c>
      <c r="CW3" s="513" t="s">
        <v>475</v>
      </c>
      <c r="CX3" s="513" t="s">
        <v>476</v>
      </c>
      <c r="CY3" s="514" t="s">
        <v>314</v>
      </c>
      <c r="CZ3" s="515"/>
      <c r="DA3" s="515"/>
      <c r="DB3" s="516"/>
    </row>
    <row r="4" spans="1:106" ht="11.25" customHeight="1">
      <c r="A4" s="517"/>
      <c r="B4" s="517"/>
      <c r="C4" s="517"/>
      <c r="D4" s="517"/>
      <c r="E4" s="517"/>
      <c r="F4" s="517"/>
      <c r="G4" s="517"/>
      <c r="H4" s="518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20"/>
      <c r="CN4" s="521"/>
      <c r="CO4" s="517"/>
      <c r="CP4" s="517"/>
      <c r="CQ4" s="517"/>
      <c r="CR4" s="517"/>
      <c r="CS4" s="517"/>
      <c r="CT4" s="517"/>
      <c r="CU4" s="518"/>
      <c r="CV4" s="521"/>
      <c r="CW4" s="521"/>
      <c r="CX4" s="521"/>
      <c r="CY4" s="522" t="s">
        <v>315</v>
      </c>
      <c r="CZ4" s="522" t="s">
        <v>316</v>
      </c>
      <c r="DA4" s="522" t="s">
        <v>317</v>
      </c>
      <c r="DB4" s="523" t="s">
        <v>318</v>
      </c>
    </row>
    <row r="5" spans="1:106" ht="39" customHeight="1">
      <c r="A5" s="524"/>
      <c r="B5" s="524"/>
      <c r="C5" s="524"/>
      <c r="D5" s="524"/>
      <c r="E5" s="524"/>
      <c r="F5" s="524"/>
      <c r="G5" s="524"/>
      <c r="H5" s="525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  <c r="BK5" s="526"/>
      <c r="BL5" s="526"/>
      <c r="BM5" s="526"/>
      <c r="BN5" s="526"/>
      <c r="BO5" s="526"/>
      <c r="BP5" s="526"/>
      <c r="BQ5" s="526"/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6"/>
      <c r="CG5" s="526"/>
      <c r="CH5" s="526"/>
      <c r="CI5" s="526"/>
      <c r="CJ5" s="526"/>
      <c r="CK5" s="526"/>
      <c r="CL5" s="526"/>
      <c r="CM5" s="527"/>
      <c r="CN5" s="528"/>
      <c r="CO5" s="524"/>
      <c r="CP5" s="524"/>
      <c r="CQ5" s="524"/>
      <c r="CR5" s="524"/>
      <c r="CS5" s="524"/>
      <c r="CT5" s="524"/>
      <c r="CU5" s="525"/>
      <c r="CV5" s="528"/>
      <c r="CW5" s="528"/>
      <c r="CX5" s="528"/>
      <c r="CY5" s="529" t="s">
        <v>477</v>
      </c>
      <c r="CZ5" s="530" t="s">
        <v>478</v>
      </c>
      <c r="DA5" s="530" t="s">
        <v>479</v>
      </c>
      <c r="DB5" s="531"/>
    </row>
    <row r="6" spans="1:106" ht="13.5" customHeight="1" thickBot="1">
      <c r="A6" s="532" t="s">
        <v>7</v>
      </c>
      <c r="B6" s="532"/>
      <c r="C6" s="532"/>
      <c r="D6" s="532"/>
      <c r="E6" s="532"/>
      <c r="F6" s="532"/>
      <c r="G6" s="532"/>
      <c r="H6" s="533"/>
      <c r="I6" s="532" t="s">
        <v>8</v>
      </c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2"/>
      <c r="BJ6" s="532"/>
      <c r="BK6" s="532"/>
      <c r="BL6" s="532"/>
      <c r="BM6" s="532"/>
      <c r="BN6" s="532"/>
      <c r="BO6" s="532"/>
      <c r="BP6" s="532"/>
      <c r="BQ6" s="532"/>
      <c r="BR6" s="532"/>
      <c r="BS6" s="532"/>
      <c r="BT6" s="532"/>
      <c r="BU6" s="532"/>
      <c r="BV6" s="532"/>
      <c r="BW6" s="532"/>
      <c r="BX6" s="532"/>
      <c r="BY6" s="532"/>
      <c r="BZ6" s="532"/>
      <c r="CA6" s="532"/>
      <c r="CB6" s="532"/>
      <c r="CC6" s="532"/>
      <c r="CD6" s="532"/>
      <c r="CE6" s="532"/>
      <c r="CF6" s="532"/>
      <c r="CG6" s="532"/>
      <c r="CH6" s="532"/>
      <c r="CI6" s="532"/>
      <c r="CJ6" s="532"/>
      <c r="CK6" s="532"/>
      <c r="CL6" s="532"/>
      <c r="CM6" s="533"/>
      <c r="CN6" s="534" t="s">
        <v>9</v>
      </c>
      <c r="CO6" s="535"/>
      <c r="CP6" s="535"/>
      <c r="CQ6" s="535"/>
      <c r="CR6" s="535"/>
      <c r="CS6" s="535"/>
      <c r="CT6" s="535"/>
      <c r="CU6" s="536"/>
      <c r="CV6" s="537" t="s">
        <v>10</v>
      </c>
      <c r="CW6" s="537" t="s">
        <v>480</v>
      </c>
      <c r="CX6" s="537" t="s">
        <v>123</v>
      </c>
      <c r="CY6" s="537" t="s">
        <v>11</v>
      </c>
      <c r="CZ6" s="537" t="s">
        <v>14</v>
      </c>
      <c r="DA6" s="537" t="s">
        <v>69</v>
      </c>
      <c r="DB6" s="538" t="s">
        <v>70</v>
      </c>
    </row>
    <row r="7" spans="1:106" ht="15.75" customHeight="1">
      <c r="A7" s="539">
        <v>1</v>
      </c>
      <c r="B7" s="539"/>
      <c r="C7" s="539"/>
      <c r="D7" s="539"/>
      <c r="E7" s="539"/>
      <c r="F7" s="539"/>
      <c r="G7" s="539"/>
      <c r="H7" s="540"/>
      <c r="I7" s="541" t="s">
        <v>481</v>
      </c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3" t="s">
        <v>482</v>
      </c>
      <c r="CO7" s="544"/>
      <c r="CP7" s="544"/>
      <c r="CQ7" s="544"/>
      <c r="CR7" s="544"/>
      <c r="CS7" s="544"/>
      <c r="CT7" s="544"/>
      <c r="CU7" s="545"/>
      <c r="CV7" s="546" t="s">
        <v>483</v>
      </c>
      <c r="CW7" s="546" t="s">
        <v>325</v>
      </c>
      <c r="CX7" s="546" t="s">
        <v>483</v>
      </c>
      <c r="CY7" s="547">
        <v>54675933.88</v>
      </c>
      <c r="CZ7" s="547">
        <v>54299837.66</v>
      </c>
      <c r="DA7" s="547">
        <v>46299837.66</v>
      </c>
      <c r="DB7" s="548"/>
    </row>
    <row r="8" spans="1:106" ht="24" customHeight="1">
      <c r="A8" s="549" t="s">
        <v>23</v>
      </c>
      <c r="B8" s="549"/>
      <c r="C8" s="549"/>
      <c r="D8" s="549"/>
      <c r="E8" s="549"/>
      <c r="F8" s="549"/>
      <c r="G8" s="549"/>
      <c r="H8" s="550"/>
      <c r="I8" s="551" t="s">
        <v>484</v>
      </c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2"/>
      <c r="CA8" s="552"/>
      <c r="CB8" s="552"/>
      <c r="CC8" s="552"/>
      <c r="CD8" s="552"/>
      <c r="CE8" s="552"/>
      <c r="CF8" s="552"/>
      <c r="CG8" s="552"/>
      <c r="CH8" s="552"/>
      <c r="CI8" s="552"/>
      <c r="CJ8" s="552"/>
      <c r="CK8" s="552"/>
      <c r="CL8" s="552"/>
      <c r="CM8" s="552"/>
      <c r="CN8" s="553" t="s">
        <v>485</v>
      </c>
      <c r="CO8" s="549"/>
      <c r="CP8" s="549"/>
      <c r="CQ8" s="549"/>
      <c r="CR8" s="549"/>
      <c r="CS8" s="549"/>
      <c r="CT8" s="549"/>
      <c r="CU8" s="550"/>
      <c r="CV8" s="554" t="s">
        <v>483</v>
      </c>
      <c r="CW8" s="554" t="s">
        <v>325</v>
      </c>
      <c r="CX8" s="554" t="s">
        <v>483</v>
      </c>
      <c r="CY8" s="555">
        <v>54675933.88</v>
      </c>
      <c r="CZ8" s="555">
        <v>54299837.66</v>
      </c>
      <c r="DA8" s="555">
        <v>46299837.66</v>
      </c>
      <c r="DB8" s="556"/>
    </row>
    <row r="9" spans="1:106" ht="24" customHeight="1">
      <c r="A9" s="549" t="s">
        <v>45</v>
      </c>
      <c r="B9" s="549"/>
      <c r="C9" s="549"/>
      <c r="D9" s="549"/>
      <c r="E9" s="549"/>
      <c r="F9" s="549"/>
      <c r="G9" s="549"/>
      <c r="H9" s="550"/>
      <c r="I9" s="551" t="s">
        <v>486</v>
      </c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  <c r="BT9" s="552"/>
      <c r="BU9" s="552"/>
      <c r="BV9" s="552"/>
      <c r="BW9" s="552"/>
      <c r="BX9" s="552"/>
      <c r="BY9" s="552"/>
      <c r="BZ9" s="552"/>
      <c r="CA9" s="552"/>
      <c r="CB9" s="552"/>
      <c r="CC9" s="552"/>
      <c r="CD9" s="552"/>
      <c r="CE9" s="552"/>
      <c r="CF9" s="552"/>
      <c r="CG9" s="552"/>
      <c r="CH9" s="552"/>
      <c r="CI9" s="552"/>
      <c r="CJ9" s="552"/>
      <c r="CK9" s="552"/>
      <c r="CL9" s="552"/>
      <c r="CM9" s="552"/>
      <c r="CN9" s="553" t="s">
        <v>487</v>
      </c>
      <c r="CO9" s="549"/>
      <c r="CP9" s="549"/>
      <c r="CQ9" s="549"/>
      <c r="CR9" s="549"/>
      <c r="CS9" s="549"/>
      <c r="CT9" s="549"/>
      <c r="CU9" s="550"/>
      <c r="CV9" s="554" t="s">
        <v>483</v>
      </c>
      <c r="CW9" s="554" t="s">
        <v>325</v>
      </c>
      <c r="CX9" s="554" t="s">
        <v>483</v>
      </c>
      <c r="CY9" s="555">
        <v>31300722</v>
      </c>
      <c r="CZ9" s="555">
        <v>27134600</v>
      </c>
      <c r="DA9" s="555">
        <v>27134600</v>
      </c>
      <c r="DB9" s="556"/>
    </row>
    <row r="10" spans="1:106" ht="24" customHeight="1">
      <c r="A10" s="549" t="s">
        <v>488</v>
      </c>
      <c r="B10" s="549"/>
      <c r="C10" s="549"/>
      <c r="D10" s="549"/>
      <c r="E10" s="549"/>
      <c r="F10" s="549"/>
      <c r="G10" s="549"/>
      <c r="H10" s="550"/>
      <c r="I10" s="551" t="s">
        <v>489</v>
      </c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2"/>
      <c r="BY10" s="552"/>
      <c r="BZ10" s="552"/>
      <c r="CA10" s="552"/>
      <c r="CB10" s="552"/>
      <c r="CC10" s="552"/>
      <c r="CD10" s="552"/>
      <c r="CE10" s="552"/>
      <c r="CF10" s="552"/>
      <c r="CG10" s="552"/>
      <c r="CH10" s="552"/>
      <c r="CI10" s="552"/>
      <c r="CJ10" s="552"/>
      <c r="CK10" s="552"/>
      <c r="CL10" s="552"/>
      <c r="CM10" s="552"/>
      <c r="CN10" s="553" t="s">
        <v>490</v>
      </c>
      <c r="CO10" s="549"/>
      <c r="CP10" s="549"/>
      <c r="CQ10" s="549"/>
      <c r="CR10" s="549"/>
      <c r="CS10" s="549"/>
      <c r="CT10" s="549"/>
      <c r="CU10" s="550"/>
      <c r="CV10" s="554" t="s">
        <v>491</v>
      </c>
      <c r="CW10" s="554" t="s">
        <v>325</v>
      </c>
      <c r="CX10" s="554" t="s">
        <v>483</v>
      </c>
      <c r="CY10" s="555">
        <v>31300722</v>
      </c>
      <c r="CZ10" s="555">
        <v>27134600</v>
      </c>
      <c r="DA10" s="555">
        <v>27134600</v>
      </c>
      <c r="DB10" s="556"/>
    </row>
    <row r="11" spans="1:106" ht="24" customHeight="1">
      <c r="A11" s="549" t="s">
        <v>221</v>
      </c>
      <c r="B11" s="549"/>
      <c r="C11" s="549"/>
      <c r="D11" s="549"/>
      <c r="E11" s="549"/>
      <c r="F11" s="549"/>
      <c r="G11" s="549"/>
      <c r="H11" s="550"/>
      <c r="I11" s="551" t="s">
        <v>492</v>
      </c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2"/>
      <c r="BY11" s="552"/>
      <c r="BZ11" s="552"/>
      <c r="CA11" s="552"/>
      <c r="CB11" s="552"/>
      <c r="CC11" s="552"/>
      <c r="CD11" s="552"/>
      <c r="CE11" s="552"/>
      <c r="CF11" s="552"/>
      <c r="CG11" s="552"/>
      <c r="CH11" s="552"/>
      <c r="CI11" s="552"/>
      <c r="CJ11" s="552"/>
      <c r="CK11" s="552"/>
      <c r="CL11" s="552"/>
      <c r="CM11" s="552"/>
      <c r="CN11" s="553" t="s">
        <v>493</v>
      </c>
      <c r="CO11" s="549"/>
      <c r="CP11" s="549"/>
      <c r="CQ11" s="549"/>
      <c r="CR11" s="549"/>
      <c r="CS11" s="549"/>
      <c r="CT11" s="549"/>
      <c r="CU11" s="550"/>
      <c r="CV11" s="554" t="s">
        <v>483</v>
      </c>
      <c r="CW11" s="554" t="s">
        <v>325</v>
      </c>
      <c r="CX11" s="554" t="s">
        <v>483</v>
      </c>
      <c r="CY11" s="555">
        <v>7135932.19</v>
      </c>
      <c r="CZ11" s="555">
        <v>4780000</v>
      </c>
      <c r="DA11" s="555">
        <v>4780000</v>
      </c>
      <c r="DB11" s="556"/>
    </row>
    <row r="12" spans="1:106" ht="24" customHeight="1">
      <c r="A12" s="549" t="s">
        <v>494</v>
      </c>
      <c r="B12" s="549"/>
      <c r="C12" s="549"/>
      <c r="D12" s="549"/>
      <c r="E12" s="549"/>
      <c r="F12" s="549"/>
      <c r="G12" s="549"/>
      <c r="H12" s="550"/>
      <c r="I12" s="551" t="s">
        <v>489</v>
      </c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2"/>
      <c r="CC12" s="552"/>
      <c r="CD12" s="552"/>
      <c r="CE12" s="552"/>
      <c r="CF12" s="552"/>
      <c r="CG12" s="552"/>
      <c r="CH12" s="552"/>
      <c r="CI12" s="552"/>
      <c r="CJ12" s="552"/>
      <c r="CK12" s="552"/>
      <c r="CL12" s="552"/>
      <c r="CM12" s="552"/>
      <c r="CN12" s="553" t="s">
        <v>495</v>
      </c>
      <c r="CO12" s="549"/>
      <c r="CP12" s="549"/>
      <c r="CQ12" s="549"/>
      <c r="CR12" s="549"/>
      <c r="CS12" s="549"/>
      <c r="CT12" s="549"/>
      <c r="CU12" s="550"/>
      <c r="CV12" s="554" t="s">
        <v>483</v>
      </c>
      <c r="CW12" s="554" t="s">
        <v>325</v>
      </c>
      <c r="CX12" s="554" t="s">
        <v>483</v>
      </c>
      <c r="CY12" s="555">
        <v>7135932.19</v>
      </c>
      <c r="CZ12" s="555">
        <v>4780000</v>
      </c>
      <c r="DA12" s="555">
        <v>4780000</v>
      </c>
      <c r="DB12" s="556"/>
    </row>
    <row r="13" spans="1:106" ht="24" customHeight="1">
      <c r="A13" s="549" t="s">
        <v>496</v>
      </c>
      <c r="B13" s="549"/>
      <c r="C13" s="549"/>
      <c r="D13" s="549"/>
      <c r="E13" s="549"/>
      <c r="F13" s="549"/>
      <c r="G13" s="549"/>
      <c r="H13" s="550"/>
      <c r="I13" s="551" t="s">
        <v>497</v>
      </c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2"/>
      <c r="CL13" s="552"/>
      <c r="CM13" s="552"/>
      <c r="CN13" s="553" t="s">
        <v>498</v>
      </c>
      <c r="CO13" s="549"/>
      <c r="CP13" s="549"/>
      <c r="CQ13" s="549"/>
      <c r="CR13" s="549"/>
      <c r="CS13" s="549"/>
      <c r="CT13" s="549"/>
      <c r="CU13" s="550"/>
      <c r="CV13" s="554" t="s">
        <v>491</v>
      </c>
      <c r="CW13" s="554" t="s">
        <v>335</v>
      </c>
      <c r="CX13" s="554" t="s">
        <v>483</v>
      </c>
      <c r="CY13" s="555">
        <v>7135932.19</v>
      </c>
      <c r="CZ13" s="555">
        <v>4780000</v>
      </c>
      <c r="DA13" s="555">
        <v>4780000</v>
      </c>
      <c r="DB13" s="556"/>
    </row>
    <row r="14" spans="1:106" ht="24" customHeight="1">
      <c r="A14" s="549" t="s">
        <v>222</v>
      </c>
      <c r="B14" s="549"/>
      <c r="C14" s="549"/>
      <c r="D14" s="549"/>
      <c r="E14" s="549"/>
      <c r="F14" s="549"/>
      <c r="G14" s="549"/>
      <c r="H14" s="550"/>
      <c r="I14" s="551" t="s">
        <v>499</v>
      </c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  <c r="BT14" s="552"/>
      <c r="BU14" s="552"/>
      <c r="BV14" s="552"/>
      <c r="BW14" s="552"/>
      <c r="BX14" s="552"/>
      <c r="BY14" s="552"/>
      <c r="BZ14" s="552"/>
      <c r="CA14" s="552"/>
      <c r="CB14" s="552"/>
      <c r="CC14" s="552"/>
      <c r="CD14" s="552"/>
      <c r="CE14" s="552"/>
      <c r="CF14" s="552"/>
      <c r="CG14" s="552"/>
      <c r="CH14" s="552"/>
      <c r="CI14" s="552"/>
      <c r="CJ14" s="552"/>
      <c r="CK14" s="552"/>
      <c r="CL14" s="552"/>
      <c r="CM14" s="552"/>
      <c r="CN14" s="553" t="s">
        <v>500</v>
      </c>
      <c r="CO14" s="549"/>
      <c r="CP14" s="549"/>
      <c r="CQ14" s="549"/>
      <c r="CR14" s="549"/>
      <c r="CS14" s="549"/>
      <c r="CT14" s="549"/>
      <c r="CU14" s="550"/>
      <c r="CV14" s="554" t="s">
        <v>483</v>
      </c>
      <c r="CW14" s="554" t="s">
        <v>325</v>
      </c>
      <c r="CX14" s="554" t="s">
        <v>483</v>
      </c>
      <c r="CY14" s="555">
        <v>16239279.69</v>
      </c>
      <c r="CZ14" s="555">
        <v>22385237.66</v>
      </c>
      <c r="DA14" s="555">
        <v>14385237.66</v>
      </c>
      <c r="DB14" s="556"/>
    </row>
    <row r="15" spans="1:106" ht="24" customHeight="1">
      <c r="A15" s="549" t="s">
        <v>501</v>
      </c>
      <c r="B15" s="549"/>
      <c r="C15" s="549"/>
      <c r="D15" s="549"/>
      <c r="E15" s="549"/>
      <c r="F15" s="549"/>
      <c r="G15" s="549"/>
      <c r="H15" s="550"/>
      <c r="I15" s="551" t="s">
        <v>489</v>
      </c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2"/>
      <c r="BZ15" s="552"/>
      <c r="CA15" s="552"/>
      <c r="CB15" s="552"/>
      <c r="CC15" s="552"/>
      <c r="CD15" s="552"/>
      <c r="CE15" s="552"/>
      <c r="CF15" s="552"/>
      <c r="CG15" s="552"/>
      <c r="CH15" s="552"/>
      <c r="CI15" s="552"/>
      <c r="CJ15" s="552"/>
      <c r="CK15" s="552"/>
      <c r="CL15" s="552"/>
      <c r="CM15" s="552"/>
      <c r="CN15" s="553" t="s">
        <v>502</v>
      </c>
      <c r="CO15" s="549"/>
      <c r="CP15" s="549"/>
      <c r="CQ15" s="549"/>
      <c r="CR15" s="549"/>
      <c r="CS15" s="549"/>
      <c r="CT15" s="549"/>
      <c r="CU15" s="550"/>
      <c r="CV15" s="554" t="s">
        <v>483</v>
      </c>
      <c r="CW15" s="554" t="s">
        <v>325</v>
      </c>
      <c r="CX15" s="554" t="s">
        <v>483</v>
      </c>
      <c r="CY15" s="555">
        <v>16239279.69</v>
      </c>
      <c r="CZ15" s="555">
        <v>22385237.66</v>
      </c>
      <c r="DA15" s="555">
        <v>14385237.66</v>
      </c>
      <c r="DB15" s="556"/>
    </row>
    <row r="16" spans="1:106" ht="12.75" customHeight="1" thickBot="1">
      <c r="A16" s="549" t="s">
        <v>503</v>
      </c>
      <c r="B16" s="549"/>
      <c r="C16" s="549"/>
      <c r="D16" s="549"/>
      <c r="E16" s="549"/>
      <c r="F16" s="549"/>
      <c r="G16" s="549"/>
      <c r="H16" s="550"/>
      <c r="I16" s="551" t="s">
        <v>497</v>
      </c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2"/>
      <c r="BH16" s="552"/>
      <c r="BI16" s="552"/>
      <c r="BJ16" s="552"/>
      <c r="BK16" s="552"/>
      <c r="BL16" s="552"/>
      <c r="BM16" s="552"/>
      <c r="BN16" s="552"/>
      <c r="BO16" s="552"/>
      <c r="BP16" s="552"/>
      <c r="BQ16" s="552"/>
      <c r="BR16" s="552"/>
      <c r="BS16" s="552"/>
      <c r="BT16" s="552"/>
      <c r="BU16" s="552"/>
      <c r="BV16" s="552"/>
      <c r="BW16" s="552"/>
      <c r="BX16" s="552"/>
      <c r="BY16" s="552"/>
      <c r="BZ16" s="552"/>
      <c r="CA16" s="552"/>
      <c r="CB16" s="552"/>
      <c r="CC16" s="552"/>
      <c r="CD16" s="552"/>
      <c r="CE16" s="552"/>
      <c r="CF16" s="552"/>
      <c r="CG16" s="552"/>
      <c r="CH16" s="552"/>
      <c r="CI16" s="552"/>
      <c r="CJ16" s="552"/>
      <c r="CK16" s="552"/>
      <c r="CL16" s="552"/>
      <c r="CM16" s="552"/>
      <c r="CN16" s="553" t="s">
        <v>504</v>
      </c>
      <c r="CO16" s="549"/>
      <c r="CP16" s="549"/>
      <c r="CQ16" s="549"/>
      <c r="CR16" s="549"/>
      <c r="CS16" s="549"/>
      <c r="CT16" s="549"/>
      <c r="CU16" s="550"/>
      <c r="CV16" s="554" t="s">
        <v>491</v>
      </c>
      <c r="CW16" s="554" t="s">
        <v>335</v>
      </c>
      <c r="CX16" s="554" t="s">
        <v>483</v>
      </c>
      <c r="CY16" s="555">
        <v>16239279.69</v>
      </c>
      <c r="CZ16" s="555">
        <v>22385237.66</v>
      </c>
      <c r="DA16" s="555">
        <v>14385237.66</v>
      </c>
      <c r="DB16" s="556"/>
    </row>
    <row r="17" spans="1:106" ht="24" customHeight="1">
      <c r="A17" s="539">
        <v>2</v>
      </c>
      <c r="B17" s="539"/>
      <c r="C17" s="539"/>
      <c r="D17" s="539"/>
      <c r="E17" s="539"/>
      <c r="F17" s="539"/>
      <c r="G17" s="539"/>
      <c r="H17" s="540"/>
      <c r="I17" s="541" t="s">
        <v>505</v>
      </c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/>
      <c r="CM17" s="542"/>
      <c r="CN17" s="543" t="s">
        <v>506</v>
      </c>
      <c r="CO17" s="544"/>
      <c r="CP17" s="544"/>
      <c r="CQ17" s="544"/>
      <c r="CR17" s="544"/>
      <c r="CS17" s="544"/>
      <c r="CT17" s="544"/>
      <c r="CU17" s="545"/>
      <c r="CV17" s="546" t="s">
        <v>483</v>
      </c>
      <c r="CW17" s="546" t="s">
        <v>325</v>
      </c>
      <c r="CX17" s="546" t="s">
        <v>483</v>
      </c>
      <c r="CY17" s="547">
        <v>54675933.88</v>
      </c>
      <c r="CZ17" s="547">
        <v>46299837.66</v>
      </c>
      <c r="DA17" s="547">
        <v>46299837.66</v>
      </c>
      <c r="DB17" s="548"/>
    </row>
    <row r="18" spans="1:106" ht="24" customHeight="1" thickBot="1">
      <c r="A18" s="549" t="s">
        <v>26</v>
      </c>
      <c r="B18" s="549"/>
      <c r="C18" s="549"/>
      <c r="D18" s="549"/>
      <c r="E18" s="549"/>
      <c r="F18" s="549"/>
      <c r="G18" s="549"/>
      <c r="H18" s="550"/>
      <c r="I18" s="551" t="s">
        <v>507</v>
      </c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  <c r="BT18" s="552"/>
      <c r="BU18" s="552"/>
      <c r="BV18" s="552"/>
      <c r="BW18" s="552"/>
      <c r="BX18" s="552"/>
      <c r="BY18" s="552"/>
      <c r="BZ18" s="552"/>
      <c r="CA18" s="552"/>
      <c r="CB18" s="552"/>
      <c r="CC18" s="552"/>
      <c r="CD18" s="552"/>
      <c r="CE18" s="552"/>
      <c r="CF18" s="552"/>
      <c r="CG18" s="552"/>
      <c r="CH18" s="552"/>
      <c r="CI18" s="552"/>
      <c r="CJ18" s="552"/>
      <c r="CK18" s="552"/>
      <c r="CL18" s="552"/>
      <c r="CM18" s="552"/>
      <c r="CN18" s="553" t="s">
        <v>508</v>
      </c>
      <c r="CO18" s="549"/>
      <c r="CP18" s="549"/>
      <c r="CQ18" s="549"/>
      <c r="CR18" s="549"/>
      <c r="CS18" s="549"/>
      <c r="CT18" s="549"/>
      <c r="CU18" s="550"/>
      <c r="CV18" s="554" t="s">
        <v>491</v>
      </c>
      <c r="CW18" s="554" t="s">
        <v>325</v>
      </c>
      <c r="CX18" s="554" t="s">
        <v>483</v>
      </c>
      <c r="CY18" s="555">
        <v>54675933.88</v>
      </c>
      <c r="CZ18" s="555">
        <v>46299837.66</v>
      </c>
      <c r="DA18" s="555">
        <v>46299837.66</v>
      </c>
      <c r="DB18" s="556"/>
    </row>
    <row r="19" spans="1:106" ht="15" customHeight="1">
      <c r="A19" s="539">
        <v>3</v>
      </c>
      <c r="B19" s="539"/>
      <c r="C19" s="539"/>
      <c r="D19" s="539"/>
      <c r="E19" s="539"/>
      <c r="F19" s="539"/>
      <c r="G19" s="539"/>
      <c r="H19" s="540"/>
      <c r="I19" s="541" t="s">
        <v>509</v>
      </c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3" t="s">
        <v>510</v>
      </c>
      <c r="CO19" s="544"/>
      <c r="CP19" s="544"/>
      <c r="CQ19" s="544"/>
      <c r="CR19" s="544"/>
      <c r="CS19" s="544"/>
      <c r="CT19" s="544"/>
      <c r="CU19" s="545"/>
      <c r="CV19" s="546" t="s">
        <v>483</v>
      </c>
      <c r="CW19" s="546" t="s">
        <v>325</v>
      </c>
      <c r="CX19" s="546" t="s">
        <v>483</v>
      </c>
      <c r="CY19" s="547"/>
      <c r="CZ19" s="547"/>
      <c r="DA19" s="547"/>
      <c r="DB19" s="548"/>
    </row>
    <row r="20" spans="1:101" ht="27.75" customHeight="1">
      <c r="A20" s="101"/>
      <c r="B20" s="101"/>
      <c r="C20" s="101"/>
      <c r="D20" s="101"/>
      <c r="E20" s="101"/>
      <c r="F20" s="101"/>
      <c r="G20" s="101"/>
      <c r="H20" s="101"/>
      <c r="I20" s="102" t="s">
        <v>511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52" t="s">
        <v>272</v>
      </c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3"/>
    </row>
    <row r="21" spans="1:102" ht="19.5" customHeight="1">
      <c r="A21" s="101"/>
      <c r="B21" s="101"/>
      <c r="C21" s="101"/>
      <c r="D21" s="101"/>
      <c r="E21" s="101"/>
      <c r="F21" s="101"/>
      <c r="G21" s="101"/>
      <c r="H21" s="101"/>
      <c r="I21" s="104" t="s">
        <v>512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1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01"/>
      <c r="BJ21" s="101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01"/>
      <c r="BX21" s="101"/>
      <c r="BY21" s="154" t="s">
        <v>513</v>
      </c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01"/>
      <c r="CT21" s="101"/>
      <c r="CU21" s="101"/>
      <c r="CV21" s="101"/>
      <c r="CW21" s="106"/>
      <c r="CX21" s="107" t="s">
        <v>269</v>
      </c>
    </row>
    <row r="22" spans="43:112" s="105" customFormat="1" ht="19.5" customHeight="1">
      <c r="AQ22" s="155" t="s">
        <v>514</v>
      </c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K22" s="155" t="s">
        <v>515</v>
      </c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Y22" s="155" t="s">
        <v>516</v>
      </c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W22" s="106"/>
      <c r="CX22" s="106" t="s">
        <v>271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1"/>
      <c r="BJ23" s="101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1"/>
      <c r="BX23" s="101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1"/>
      <c r="CT23" s="101"/>
      <c r="CU23" s="101"/>
      <c r="CV23" s="101"/>
      <c r="CW23" s="106"/>
      <c r="CX23" s="106" t="s">
        <v>273</v>
      </c>
    </row>
    <row r="24" spans="1:102" ht="21" customHeight="1">
      <c r="A24" s="101"/>
      <c r="B24" s="101"/>
      <c r="C24" s="101"/>
      <c r="D24" s="101"/>
      <c r="E24" s="101"/>
      <c r="F24" s="101"/>
      <c r="G24" s="101"/>
      <c r="H24" s="101"/>
      <c r="I24" s="102" t="s">
        <v>517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53" t="s">
        <v>518</v>
      </c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09"/>
      <c r="BF24" s="109"/>
      <c r="BG24" s="156" t="s">
        <v>519</v>
      </c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01"/>
      <c r="BZ24" s="101"/>
      <c r="CA24" s="157" t="s">
        <v>520</v>
      </c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01"/>
      <c r="CT24" s="101"/>
      <c r="CU24" s="101"/>
      <c r="CV24" s="101"/>
      <c r="CW24" s="106"/>
      <c r="CX24" s="106" t="s">
        <v>275</v>
      </c>
    </row>
    <row r="25" spans="39:103" s="105" customFormat="1" ht="15.75" customHeight="1">
      <c r="AM25" s="155" t="s">
        <v>514</v>
      </c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G25" s="155" t="s">
        <v>521</v>
      </c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CA25" s="155" t="s">
        <v>522</v>
      </c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X25" s="106" t="s">
        <v>277</v>
      </c>
      <c r="CY25"/>
    </row>
    <row r="26" spans="1:106" ht="3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1"/>
      <c r="BF26" s="101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1"/>
      <c r="BZ26" s="101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1"/>
      <c r="CT26" s="101"/>
      <c r="CU26" s="101"/>
      <c r="CV26" s="101"/>
      <c r="CW26" s="101"/>
      <c r="CX26" s="110"/>
      <c r="CZ26" s="101"/>
      <c r="DA26" s="101"/>
      <c r="DB26" s="101"/>
    </row>
    <row r="27" spans="1:106" ht="12.75" customHeight="1">
      <c r="A27" s="101"/>
      <c r="B27" s="101"/>
      <c r="C27" s="101"/>
      <c r="D27" s="101"/>
      <c r="E27" s="101"/>
      <c r="F27" s="101"/>
      <c r="G27" s="101"/>
      <c r="H27" s="101"/>
      <c r="I27" s="160" t="s">
        <v>523</v>
      </c>
      <c r="J27" s="160"/>
      <c r="K27" s="157" t="s">
        <v>582</v>
      </c>
      <c r="L27" s="157"/>
      <c r="M27" s="157"/>
      <c r="N27" s="161" t="s">
        <v>523</v>
      </c>
      <c r="O27" s="161"/>
      <c r="P27" s="101"/>
      <c r="Q27" s="157" t="s">
        <v>583</v>
      </c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62">
        <v>2023</v>
      </c>
      <c r="AG27" s="162"/>
      <c r="AH27" s="162"/>
      <c r="AI27" s="162"/>
      <c r="AJ27" s="162"/>
      <c r="AK27" s="162"/>
      <c r="AL27" s="102" t="s">
        <v>524</v>
      </c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3" t="s">
        <v>269</v>
      </c>
      <c r="CZ27" s="101"/>
      <c r="DA27" s="101"/>
      <c r="DB27" s="101"/>
    </row>
    <row r="28" spans="1:106" ht="24" customHeight="1" thickBo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3" t="s">
        <v>269</v>
      </c>
      <c r="CZ28" s="101"/>
      <c r="DA28" s="101"/>
      <c r="DB28" s="101"/>
    </row>
    <row r="29" spans="1:106" ht="17.2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2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6" t="s">
        <v>542</v>
      </c>
      <c r="CZ29" s="101"/>
      <c r="DA29" s="101"/>
      <c r="DB29" s="101"/>
    </row>
    <row r="30" spans="1:102" ht="25.5" customHeight="1">
      <c r="A30" s="113" t="s">
        <v>526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14"/>
      <c r="CN30" s="101"/>
      <c r="CO30" s="101"/>
      <c r="CP30" s="101"/>
      <c r="CQ30" s="101"/>
      <c r="CR30" s="101"/>
      <c r="CS30" s="101"/>
      <c r="CT30" s="101"/>
      <c r="CU30" s="101"/>
      <c r="CV30" s="101"/>
      <c r="CW30" s="103"/>
      <c r="CX30" s="106" t="s">
        <v>525</v>
      </c>
    </row>
    <row r="31" spans="1:167" ht="43.5" customHeight="1">
      <c r="A31" s="163" t="s">
        <v>527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5"/>
      <c r="CN31" s="101"/>
      <c r="CO31" s="101"/>
      <c r="CP31" s="101"/>
      <c r="CQ31" s="101"/>
      <c r="CR31" s="101"/>
      <c r="CS31" s="101"/>
      <c r="CT31" s="101"/>
      <c r="CU31" s="101"/>
      <c r="CV31" s="101"/>
      <c r="CW31" s="106"/>
      <c r="CX31" s="106" t="s">
        <v>543</v>
      </c>
      <c r="DI31" s="115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9"/>
      <c r="FI31" s="159"/>
      <c r="FJ31" s="159"/>
      <c r="FK31" s="159"/>
    </row>
    <row r="32" spans="1:167" s="105" customFormat="1" ht="16.5" customHeight="1">
      <c r="A32" s="166" t="s">
        <v>528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67"/>
      <c r="CW32" s="106"/>
      <c r="CX32" s="106" t="s">
        <v>544</v>
      </c>
      <c r="CY32"/>
      <c r="CZ32"/>
      <c r="DA32"/>
      <c r="DB32"/>
      <c r="DC32"/>
      <c r="DD32"/>
      <c r="DE32"/>
      <c r="DF32"/>
      <c r="DG32"/>
      <c r="DH32"/>
      <c r="DI32" s="115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16"/>
      <c r="FI32" s="116"/>
      <c r="FJ32" s="116"/>
      <c r="FK32" s="158"/>
    </row>
    <row r="33" spans="1:167" ht="15" customHeight="1">
      <c r="A33" s="11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18"/>
      <c r="CN33" s="101"/>
      <c r="CO33" s="101"/>
      <c r="CP33" s="101"/>
      <c r="CQ33" s="101"/>
      <c r="CR33" s="101"/>
      <c r="CS33" s="101"/>
      <c r="CT33" s="101"/>
      <c r="CU33" s="101"/>
      <c r="CV33" s="101"/>
      <c r="CW33" s="106"/>
      <c r="DI33" s="115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19"/>
      <c r="FI33" s="120"/>
      <c r="FJ33" s="120"/>
      <c r="FK33" s="158"/>
    </row>
    <row r="34" spans="1:167" ht="14.25" customHeight="1">
      <c r="A34" s="168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01"/>
      <c r="AA34" s="101"/>
      <c r="AB34" s="101"/>
      <c r="AC34" s="101"/>
      <c r="AD34" s="101"/>
      <c r="AE34" s="101"/>
      <c r="AF34" s="101"/>
      <c r="AG34" s="101"/>
      <c r="AH34" s="154" t="s">
        <v>529</v>
      </c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69"/>
      <c r="CN34" s="101"/>
      <c r="CO34" s="101"/>
      <c r="CP34" s="101"/>
      <c r="CQ34" s="101"/>
      <c r="CR34" s="101"/>
      <c r="CS34" s="101"/>
      <c r="CT34" s="101"/>
      <c r="CU34" s="101"/>
      <c r="CV34" s="101"/>
      <c r="CW34" s="106"/>
      <c r="DI34" s="121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22"/>
      <c r="FF34" s="122"/>
      <c r="FG34" s="122"/>
      <c r="FH34" s="122"/>
      <c r="FI34" s="122"/>
      <c r="FJ34" s="122"/>
      <c r="FK34" s="122"/>
    </row>
    <row r="35" spans="1:167" s="105" customFormat="1" ht="12" customHeight="1">
      <c r="A35" s="166" t="s">
        <v>515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AH35" s="155" t="s">
        <v>516</v>
      </c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67"/>
      <c r="CW35" s="123"/>
      <c r="CX35" s="123"/>
      <c r="CY35" s="123"/>
      <c r="CZ35" s="123"/>
      <c r="DA35" s="123"/>
      <c r="DB35" s="124"/>
      <c r="DC35" s="125"/>
      <c r="DD35" s="126"/>
      <c r="DE35" s="126"/>
      <c r="DF35" s="126"/>
      <c r="DG35" s="126"/>
      <c r="DH35" s="126"/>
      <c r="DI35" s="126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3"/>
      <c r="EX35" s="173"/>
      <c r="EY35" s="173"/>
      <c r="EZ35" s="173"/>
      <c r="FA35" s="173"/>
      <c r="FB35" s="173"/>
      <c r="FC35" s="173"/>
      <c r="FD35" s="173"/>
      <c r="FE35" s="116"/>
      <c r="FF35" s="116"/>
      <c r="FG35" s="116"/>
      <c r="FH35" s="127"/>
      <c r="FI35" s="127"/>
      <c r="FJ35" s="127"/>
      <c r="FK35" s="127"/>
    </row>
    <row r="36" spans="1:167" ht="9.75" customHeight="1">
      <c r="A36" s="113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14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71"/>
      <c r="DC36" s="171"/>
      <c r="DD36" s="171"/>
      <c r="DE36" s="171"/>
      <c r="DF36" s="171"/>
      <c r="DG36" s="171"/>
      <c r="DH36" s="171"/>
      <c r="DI36" s="171"/>
      <c r="DJ36" s="174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1"/>
      <c r="EX36" s="171"/>
      <c r="EY36" s="171"/>
      <c r="EZ36" s="171"/>
      <c r="FA36" s="171"/>
      <c r="FB36" s="171"/>
      <c r="FC36" s="171"/>
      <c r="FD36" s="171"/>
      <c r="FE36" s="116"/>
      <c r="FF36" s="116"/>
      <c r="FG36" s="116"/>
      <c r="FH36" s="127"/>
      <c r="FI36" s="127"/>
      <c r="FJ36" s="127"/>
      <c r="FK36" s="127"/>
    </row>
    <row r="37" spans="1:106" ht="12.75" customHeight="1">
      <c r="A37" s="101"/>
      <c r="B37" s="101"/>
      <c r="C37" s="101"/>
      <c r="D37" s="101"/>
      <c r="E37" s="101"/>
      <c r="F37" s="101"/>
      <c r="G37" s="101"/>
      <c r="H37" s="101"/>
      <c r="I37" s="160" t="s">
        <v>523</v>
      </c>
      <c r="J37" s="160"/>
      <c r="K37" s="157" t="s">
        <v>582</v>
      </c>
      <c r="L37" s="157"/>
      <c r="M37" s="157"/>
      <c r="N37" s="161" t="s">
        <v>523</v>
      </c>
      <c r="O37" s="161"/>
      <c r="P37" s="101"/>
      <c r="Q37" s="157" t="s">
        <v>583</v>
      </c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62">
        <v>2023</v>
      </c>
      <c r="AG37" s="162"/>
      <c r="AH37" s="162"/>
      <c r="AI37" s="162"/>
      <c r="AJ37" s="162"/>
      <c r="AK37" s="162"/>
      <c r="AL37" s="102" t="s">
        <v>524</v>
      </c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</row>
    <row r="38" spans="1:167" ht="3" customHeight="1" thickBot="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30"/>
      <c r="DB38" s="171"/>
      <c r="DC38" s="171"/>
      <c r="DD38" s="171"/>
      <c r="DE38" s="171"/>
      <c r="DF38" s="171"/>
      <c r="DG38" s="171"/>
      <c r="DH38" s="171"/>
      <c r="DI38" s="171"/>
      <c r="DJ38" s="174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1"/>
      <c r="EX38" s="171"/>
      <c r="EY38" s="171"/>
      <c r="EZ38" s="171"/>
      <c r="FA38" s="171"/>
      <c r="FB38" s="171"/>
      <c r="FC38" s="171"/>
      <c r="FD38" s="171"/>
      <c r="FE38" s="116"/>
      <c r="FF38" s="116"/>
      <c r="FG38" s="116"/>
      <c r="FH38" s="127"/>
      <c r="FI38" s="127"/>
      <c r="FJ38" s="127"/>
      <c r="FK38" s="127"/>
    </row>
    <row r="39" spans="106:167" ht="9.75" customHeight="1">
      <c r="DB39" s="171"/>
      <c r="DC39" s="171"/>
      <c r="DD39" s="171"/>
      <c r="DE39" s="171"/>
      <c r="DF39" s="171"/>
      <c r="DG39" s="171"/>
      <c r="DH39" s="171"/>
      <c r="DI39" s="171"/>
      <c r="DJ39" s="174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1"/>
      <c r="EX39" s="171"/>
      <c r="EY39" s="171"/>
      <c r="EZ39" s="171"/>
      <c r="FA39" s="171"/>
      <c r="FB39" s="171"/>
      <c r="FC39" s="171"/>
      <c r="FD39" s="171"/>
      <c r="FE39" s="116"/>
      <c r="FF39" s="116"/>
      <c r="FG39" s="116"/>
      <c r="FH39" s="127"/>
      <c r="FI39" s="127"/>
      <c r="FJ39" s="127"/>
      <c r="FK39" s="127"/>
    </row>
  </sheetData>
  <sheetProtection/>
  <mergeCells count="99"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A34:Y34"/>
    <mergeCell ref="AH34:CM34"/>
    <mergeCell ref="DJ34:EV34"/>
    <mergeCell ref="EW34:FD34"/>
    <mergeCell ref="DJ31:EV33"/>
    <mergeCell ref="EW31:FD33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M24:BD24"/>
    <mergeCell ref="BG24:BX24"/>
    <mergeCell ref="CA24:CR24"/>
    <mergeCell ref="AM25:BD25"/>
    <mergeCell ref="BG25:BX25"/>
    <mergeCell ref="CA25:CR25"/>
    <mergeCell ref="AQ20:BH21"/>
    <mergeCell ref="BK21:BV21"/>
    <mergeCell ref="BY21:CR21"/>
    <mergeCell ref="AQ22:BH22"/>
    <mergeCell ref="BK22:BV22"/>
    <mergeCell ref="BY22:CR22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CW3:CW5"/>
    <mergeCell ref="B1:DB1"/>
    <mergeCell ref="A3:H5"/>
    <mergeCell ref="I3:CM5"/>
    <mergeCell ref="CN3:CU5"/>
    <mergeCell ref="CX3:CX5"/>
    <mergeCell ref="CY3:DB3"/>
    <mergeCell ref="DB4:DB5"/>
    <mergeCell ref="CV3:C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4"/>
  <sheetViews>
    <sheetView view="pageBreakPreview" zoomScaleSheetLayoutView="100" zoomScalePageLayoutView="0" workbookViewId="0" topLeftCell="A29">
      <selection activeCell="ES54" sqref="ES54:GE54"/>
    </sheetView>
  </sheetViews>
  <sheetFormatPr defaultColWidth="0.875" defaultRowHeight="12.75"/>
  <cols>
    <col min="1" max="4" width="0.875" style="71" customWidth="1"/>
    <col min="5" max="5" width="2.875" style="71" customWidth="1"/>
    <col min="6" max="13" width="0.875" style="71" customWidth="1"/>
    <col min="14" max="14" width="1.875" style="71" customWidth="1"/>
    <col min="15" max="53" width="0.875" style="71" customWidth="1"/>
    <col min="54" max="54" width="1.75390625" style="71" customWidth="1"/>
    <col min="55" max="60" width="0.875" style="71" customWidth="1"/>
    <col min="61" max="61" width="3.00390625" style="71" customWidth="1"/>
    <col min="62" max="99" width="0.875" style="71" customWidth="1"/>
    <col min="100" max="100" width="1.625" style="71" customWidth="1"/>
    <col min="101" max="102" width="0.875" style="71" customWidth="1"/>
    <col min="103" max="103" width="1.875" style="71" customWidth="1"/>
    <col min="104" max="104" width="1.25" style="71" customWidth="1"/>
    <col min="105" max="116" width="0.875" style="71" customWidth="1"/>
    <col min="117" max="117" width="2.125" style="71" customWidth="1"/>
    <col min="118" max="167" width="0.875" style="71" customWidth="1"/>
    <col min="168" max="168" width="3.375" style="71" customWidth="1"/>
    <col min="169" max="16384" width="0.875" style="71" customWidth="1"/>
  </cols>
  <sheetData>
    <row r="1" spans="168:187" s="70" customFormat="1" ht="14.25" customHeight="1">
      <c r="FL1" s="201" t="s">
        <v>104</v>
      </c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</row>
    <row r="3" spans="1:187" ht="12.75" customHeight="1">
      <c r="A3" s="202" t="s">
        <v>105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</row>
    <row r="4" spans="1:187" ht="12.75" customHeight="1">
      <c r="A4" s="203" t="s">
        <v>140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</row>
    <row r="5" spans="1:187" ht="12.75" customHeight="1">
      <c r="A5" s="204" t="s">
        <v>128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</row>
    <row r="7" spans="1:187" ht="23.25" customHeight="1">
      <c r="A7" s="208" t="s">
        <v>106</v>
      </c>
      <c r="B7" s="209"/>
      <c r="C7" s="209"/>
      <c r="D7" s="209"/>
      <c r="E7" s="210"/>
      <c r="F7" s="226" t="s">
        <v>139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8"/>
      <c r="AR7" s="208" t="s">
        <v>154</v>
      </c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10"/>
      <c r="BD7" s="208" t="s">
        <v>130</v>
      </c>
      <c r="BE7" s="209"/>
      <c r="BF7" s="209"/>
      <c r="BG7" s="209"/>
      <c r="BH7" s="209"/>
      <c r="BI7" s="209"/>
      <c r="BJ7" s="209"/>
      <c r="BK7" s="209"/>
      <c r="BL7" s="209"/>
      <c r="BM7" s="210"/>
      <c r="BN7" s="208" t="s">
        <v>131</v>
      </c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10"/>
      <c r="CD7" s="208" t="s">
        <v>107</v>
      </c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8" t="s">
        <v>108</v>
      </c>
      <c r="CR7" s="214"/>
      <c r="CS7" s="214"/>
      <c r="CT7" s="214"/>
      <c r="CU7" s="214"/>
      <c r="CV7" s="214"/>
      <c r="CW7" s="214"/>
      <c r="CX7" s="214"/>
      <c r="CY7" s="209"/>
      <c r="CZ7" s="209"/>
      <c r="DA7" s="209"/>
      <c r="DB7" s="200" t="s">
        <v>156</v>
      </c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08" t="s">
        <v>150</v>
      </c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10"/>
      <c r="ED7" s="232" t="s">
        <v>133</v>
      </c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5"/>
    </row>
    <row r="8" spans="1:187" ht="62.25" customHeight="1">
      <c r="A8" s="211"/>
      <c r="B8" s="212"/>
      <c r="C8" s="212"/>
      <c r="D8" s="212"/>
      <c r="E8" s="213"/>
      <c r="F8" s="229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1"/>
      <c r="AR8" s="211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3"/>
      <c r="BD8" s="211"/>
      <c r="BE8" s="212"/>
      <c r="BF8" s="212"/>
      <c r="BG8" s="212"/>
      <c r="BH8" s="212"/>
      <c r="BI8" s="212"/>
      <c r="BJ8" s="212"/>
      <c r="BK8" s="212"/>
      <c r="BL8" s="212"/>
      <c r="BM8" s="213"/>
      <c r="BN8" s="211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3"/>
      <c r="CD8" s="211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5"/>
      <c r="CR8" s="216"/>
      <c r="CS8" s="216"/>
      <c r="CT8" s="216"/>
      <c r="CU8" s="216"/>
      <c r="CV8" s="216"/>
      <c r="CW8" s="216"/>
      <c r="CX8" s="216"/>
      <c r="CY8" s="212"/>
      <c r="CZ8" s="212"/>
      <c r="DA8" s="212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1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3"/>
      <c r="ED8" s="205" t="s">
        <v>166</v>
      </c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05" t="s">
        <v>252</v>
      </c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7"/>
      <c r="FL8" s="206" t="s">
        <v>134</v>
      </c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7"/>
    </row>
    <row r="9" spans="1:187" ht="12" customHeight="1">
      <c r="A9" s="200">
        <v>1</v>
      </c>
      <c r="B9" s="200"/>
      <c r="C9" s="200"/>
      <c r="D9" s="200"/>
      <c r="E9" s="200"/>
      <c r="F9" s="205">
        <v>2</v>
      </c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5">
        <v>3</v>
      </c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5">
        <v>4</v>
      </c>
      <c r="BE9" s="206"/>
      <c r="BF9" s="206"/>
      <c r="BG9" s="206"/>
      <c r="BH9" s="206"/>
      <c r="BI9" s="206"/>
      <c r="BJ9" s="206"/>
      <c r="BK9" s="206"/>
      <c r="BL9" s="206"/>
      <c r="BM9" s="207"/>
      <c r="BN9" s="205">
        <v>5</v>
      </c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7"/>
      <c r="CD9" s="205">
        <v>6</v>
      </c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0">
        <v>7</v>
      </c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6">
        <v>8</v>
      </c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7"/>
      <c r="DN9" s="205">
        <v>9</v>
      </c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7"/>
      <c r="ED9" s="205">
        <v>10</v>
      </c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5">
        <v>11</v>
      </c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7"/>
      <c r="FL9" s="206">
        <v>12</v>
      </c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7"/>
    </row>
    <row r="10" spans="1:187" ht="34.5" customHeight="1">
      <c r="A10" s="200">
        <v>1</v>
      </c>
      <c r="B10" s="200"/>
      <c r="C10" s="200"/>
      <c r="D10" s="200"/>
      <c r="E10" s="200"/>
      <c r="F10" s="197" t="s">
        <v>129</v>
      </c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76">
        <v>121</v>
      </c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76"/>
      <c r="BE10" s="185"/>
      <c r="BF10" s="185"/>
      <c r="BG10" s="185"/>
      <c r="BH10" s="185"/>
      <c r="BI10" s="185"/>
      <c r="BJ10" s="185"/>
      <c r="BK10" s="185"/>
      <c r="BL10" s="185"/>
      <c r="BM10" s="186"/>
      <c r="BN10" s="176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5"/>
      <c r="CB10" s="185"/>
      <c r="CC10" s="186"/>
      <c r="CD10" s="176">
        <f>CD12+CD13+CD14</f>
        <v>2724.064081062506</v>
      </c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3">
        <f>CQ12+CQ13+CQ14</f>
        <v>280.20000000000005</v>
      </c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2">
        <f>181547.08+68000</f>
        <v>249547.08</v>
      </c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4"/>
      <c r="DN10" s="176">
        <v>119680.04</v>
      </c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6"/>
      <c r="ED10" s="176">
        <f>DB10-DN10</f>
        <v>129867.04</v>
      </c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99">
        <f>ED10/DN10*100</f>
        <v>108.51186212838833</v>
      </c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6"/>
      <c r="FL10" s="187" t="s">
        <v>251</v>
      </c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9"/>
    </row>
    <row r="11" spans="1:187" ht="17.25" customHeight="1">
      <c r="A11" s="200"/>
      <c r="B11" s="200"/>
      <c r="C11" s="200"/>
      <c r="D11" s="200"/>
      <c r="E11" s="200"/>
      <c r="F11" s="197" t="s">
        <v>132</v>
      </c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76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76"/>
      <c r="BE11" s="185"/>
      <c r="BF11" s="185"/>
      <c r="BG11" s="185"/>
      <c r="BH11" s="185"/>
      <c r="BI11" s="185"/>
      <c r="BJ11" s="185"/>
      <c r="BK11" s="185"/>
      <c r="BL11" s="185"/>
      <c r="BM11" s="186"/>
      <c r="BN11" s="176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5"/>
      <c r="CB11" s="185"/>
      <c r="CC11" s="186"/>
      <c r="CD11" s="176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4"/>
      <c r="DN11" s="176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6"/>
      <c r="ED11" s="176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99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6"/>
      <c r="FL11" s="190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2"/>
    </row>
    <row r="12" spans="1:187" ht="39" customHeight="1">
      <c r="A12" s="196" t="s">
        <v>23</v>
      </c>
      <c r="B12" s="196"/>
      <c r="C12" s="196"/>
      <c r="D12" s="196"/>
      <c r="E12" s="196"/>
      <c r="F12" s="197" t="s">
        <v>253</v>
      </c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76">
        <v>121</v>
      </c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76"/>
      <c r="BE12" s="185"/>
      <c r="BF12" s="185"/>
      <c r="BG12" s="185"/>
      <c r="BH12" s="185"/>
      <c r="BI12" s="185"/>
      <c r="BJ12" s="185"/>
      <c r="BK12" s="185"/>
      <c r="BL12" s="185"/>
      <c r="BM12" s="186"/>
      <c r="BN12" s="176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5"/>
      <c r="CB12" s="185"/>
      <c r="CC12" s="186"/>
      <c r="CD12" s="176">
        <f>DB12/CQ12</f>
        <v>1498.8606189967982</v>
      </c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3">
        <v>93.7</v>
      </c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2">
        <f>100860.24+38000+1583</f>
        <v>140443.24</v>
      </c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4"/>
      <c r="DN12" s="176">
        <v>66340.54</v>
      </c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6"/>
      <c r="ED12" s="176">
        <f>DB12-DN12</f>
        <v>74102.7</v>
      </c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99">
        <f>ED12/DN12*100</f>
        <v>111.70047756620613</v>
      </c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6"/>
      <c r="FL12" s="190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2"/>
    </row>
    <row r="13" spans="1:187" ht="39.75" customHeight="1">
      <c r="A13" s="196" t="s">
        <v>24</v>
      </c>
      <c r="B13" s="196"/>
      <c r="C13" s="196"/>
      <c r="D13" s="196"/>
      <c r="E13" s="196"/>
      <c r="F13" s="197" t="s">
        <v>254</v>
      </c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76">
        <v>121</v>
      </c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76"/>
      <c r="BE13" s="185"/>
      <c r="BF13" s="185"/>
      <c r="BG13" s="185"/>
      <c r="BH13" s="185"/>
      <c r="BI13" s="185"/>
      <c r="BJ13" s="185"/>
      <c r="BK13" s="185"/>
      <c r="BL13" s="185"/>
      <c r="BM13" s="186"/>
      <c r="BN13" s="176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5"/>
      <c r="CB13" s="185"/>
      <c r="CC13" s="186"/>
      <c r="CD13" s="176">
        <f>DB13/CQ13</f>
        <v>845.5025700934578</v>
      </c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3">
        <v>85.6</v>
      </c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76">
        <f>52375.02+20000</f>
        <v>72375.01999999999</v>
      </c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4"/>
      <c r="DN13" s="176">
        <f>DN10-DN12-DN14</f>
        <v>34544.9</v>
      </c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6"/>
      <c r="ED13" s="176">
        <f>DB13-DN13</f>
        <v>37830.11999999999</v>
      </c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99">
        <f>ED13/DN13*100</f>
        <v>109.5100000289478</v>
      </c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6"/>
      <c r="FL13" s="190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2"/>
    </row>
    <row r="14" spans="1:187" ht="38.25" customHeight="1">
      <c r="A14" s="196" t="s">
        <v>25</v>
      </c>
      <c r="B14" s="196"/>
      <c r="C14" s="196"/>
      <c r="D14" s="196"/>
      <c r="E14" s="196"/>
      <c r="F14" s="197" t="s">
        <v>255</v>
      </c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76">
        <v>121</v>
      </c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76"/>
      <c r="BE14" s="185"/>
      <c r="BF14" s="185"/>
      <c r="BG14" s="185"/>
      <c r="BH14" s="185"/>
      <c r="BI14" s="185"/>
      <c r="BJ14" s="185"/>
      <c r="BK14" s="185"/>
      <c r="BL14" s="185"/>
      <c r="BM14" s="186"/>
      <c r="BN14" s="176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5"/>
      <c r="CB14" s="185"/>
      <c r="CC14" s="186"/>
      <c r="CD14" s="176">
        <f>DB14/CQ14</f>
        <v>379.70089197224974</v>
      </c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3">
        <v>100.9</v>
      </c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76">
        <f>28311.82+10000</f>
        <v>38311.82</v>
      </c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4"/>
      <c r="DN14" s="176">
        <v>18794.6</v>
      </c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6"/>
      <c r="ED14" s="176">
        <f>DB14-DN14</f>
        <v>19517.22</v>
      </c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99">
        <f>ED14/DN14*100</f>
        <v>103.84482776967855</v>
      </c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6"/>
      <c r="FL14" s="193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5"/>
    </row>
    <row r="15" spans="1:187" ht="12.75" customHeight="1" hidden="1">
      <c r="A15" s="200">
        <v>3</v>
      </c>
      <c r="B15" s="200"/>
      <c r="C15" s="200"/>
      <c r="D15" s="200"/>
      <c r="E15" s="200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76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76"/>
      <c r="BE15" s="185"/>
      <c r="BF15" s="185"/>
      <c r="BG15" s="185"/>
      <c r="BH15" s="185"/>
      <c r="BI15" s="185"/>
      <c r="BJ15" s="185"/>
      <c r="BK15" s="185"/>
      <c r="BL15" s="185"/>
      <c r="BM15" s="186"/>
      <c r="BN15" s="176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5"/>
      <c r="CB15" s="185"/>
      <c r="CC15" s="186"/>
      <c r="CD15" s="176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4"/>
      <c r="DN15" s="176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6"/>
      <c r="ED15" s="176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99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6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6"/>
    </row>
    <row r="16" spans="1:187" ht="12.75" customHeight="1">
      <c r="A16" s="221" t="s">
        <v>18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9"/>
      <c r="AR16" s="176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76"/>
      <c r="BE16" s="185"/>
      <c r="BF16" s="185"/>
      <c r="BG16" s="185"/>
      <c r="BH16" s="185"/>
      <c r="BI16" s="185"/>
      <c r="BJ16" s="185"/>
      <c r="BK16" s="185"/>
      <c r="BL16" s="185"/>
      <c r="BM16" s="186"/>
      <c r="BN16" s="176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5"/>
      <c r="CB16" s="185"/>
      <c r="CC16" s="186"/>
      <c r="CD16" s="176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2">
        <f>DB10</f>
        <v>249547.08</v>
      </c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4"/>
      <c r="DN16" s="176">
        <f>DN10</f>
        <v>119680.04</v>
      </c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6"/>
      <c r="ED16" s="176">
        <f>DB16-DN16</f>
        <v>129867.04</v>
      </c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99">
        <f>EV10</f>
        <v>108.51186212838833</v>
      </c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6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6"/>
    </row>
    <row r="17" spans="1:187" ht="12.75" customHeight="1">
      <c r="A17" s="250" t="s">
        <v>142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0"/>
      <c r="FG17" s="250"/>
      <c r="FH17" s="250"/>
      <c r="FI17" s="250"/>
      <c r="FJ17" s="250"/>
      <c r="FK17" s="250"/>
      <c r="FL17" s="250"/>
      <c r="FM17" s="250"/>
      <c r="FN17" s="250"/>
      <c r="FO17" s="250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  <c r="GA17" s="250"/>
      <c r="GB17" s="250"/>
      <c r="GC17" s="250"/>
      <c r="GD17" s="250"/>
      <c r="GE17" s="77"/>
    </row>
    <row r="18" spans="1:187" ht="11.25">
      <c r="A18" s="247" t="s">
        <v>141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77"/>
    </row>
    <row r="19" spans="1:187" ht="12.7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7"/>
    </row>
    <row r="20" spans="1:187" ht="12.75" customHeight="1">
      <c r="A20" s="225" t="s">
        <v>137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</row>
    <row r="21" spans="1:187" ht="11.25" customHeight="1">
      <c r="A21" s="236" t="s">
        <v>110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</row>
    <row r="22" spans="1:187" ht="6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</row>
    <row r="23" spans="1:187" ht="27.75" customHeight="1">
      <c r="A23" s="200" t="s">
        <v>106</v>
      </c>
      <c r="B23" s="200"/>
      <c r="C23" s="200"/>
      <c r="D23" s="200"/>
      <c r="E23" s="200"/>
      <c r="F23" s="205" t="s">
        <v>35</v>
      </c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7"/>
      <c r="ES23" s="205" t="s">
        <v>109</v>
      </c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7"/>
    </row>
    <row r="24" spans="1:187" ht="11.25">
      <c r="A24" s="200">
        <v>1</v>
      </c>
      <c r="B24" s="200"/>
      <c r="C24" s="200"/>
      <c r="D24" s="200"/>
      <c r="E24" s="200"/>
      <c r="F24" s="205" t="s">
        <v>215</v>
      </c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7"/>
      <c r="ES24" s="176">
        <f>39378100+77019000+29090000+5549000+90960+3626120-778721-5368245+327910</f>
        <v>148934124</v>
      </c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4"/>
    </row>
    <row r="25" spans="1:187" ht="11.25" hidden="1">
      <c r="A25" s="200">
        <v>2</v>
      </c>
      <c r="B25" s="200"/>
      <c r="C25" s="200"/>
      <c r="D25" s="200"/>
      <c r="E25" s="200"/>
      <c r="F25" s="205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7"/>
      <c r="ES25" s="176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4"/>
    </row>
    <row r="26" spans="1:187" ht="11.25" customHeight="1">
      <c r="A26" s="221" t="s">
        <v>18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3"/>
      <c r="ES26" s="176">
        <f>ES24</f>
        <v>148934124</v>
      </c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4"/>
    </row>
    <row r="27" spans="1:187" ht="11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</row>
    <row r="28" spans="1:187" ht="11.25" customHeight="1">
      <c r="A28" s="236" t="s">
        <v>136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</row>
    <row r="29" spans="1:187" ht="6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</row>
    <row r="30" spans="1:187" ht="24.75" customHeight="1">
      <c r="A30" s="208" t="s">
        <v>106</v>
      </c>
      <c r="B30" s="209"/>
      <c r="C30" s="209"/>
      <c r="D30" s="209"/>
      <c r="E30" s="210"/>
      <c r="F30" s="226" t="s">
        <v>158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8"/>
      <c r="AR30" s="208" t="s">
        <v>154</v>
      </c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10"/>
      <c r="BD30" s="208" t="s">
        <v>130</v>
      </c>
      <c r="BE30" s="209"/>
      <c r="BF30" s="209"/>
      <c r="BG30" s="209"/>
      <c r="BH30" s="209"/>
      <c r="BI30" s="209"/>
      <c r="BJ30" s="209"/>
      <c r="BK30" s="209"/>
      <c r="BL30" s="209"/>
      <c r="BM30" s="210"/>
      <c r="BN30" s="208" t="s">
        <v>131</v>
      </c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10"/>
      <c r="CD30" s="208" t="s">
        <v>135</v>
      </c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8" t="s">
        <v>111</v>
      </c>
      <c r="CR30" s="214"/>
      <c r="CS30" s="214"/>
      <c r="CT30" s="214"/>
      <c r="CU30" s="214"/>
      <c r="CV30" s="214"/>
      <c r="CW30" s="214"/>
      <c r="CX30" s="214"/>
      <c r="CY30" s="209"/>
      <c r="CZ30" s="209"/>
      <c r="DA30" s="209"/>
      <c r="DB30" s="200" t="s">
        <v>156</v>
      </c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08" t="s">
        <v>150</v>
      </c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10"/>
      <c r="ED30" s="232" t="s">
        <v>133</v>
      </c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5"/>
    </row>
    <row r="31" spans="1:187" ht="56.25" customHeight="1">
      <c r="A31" s="211"/>
      <c r="B31" s="212"/>
      <c r="C31" s="212"/>
      <c r="D31" s="212"/>
      <c r="E31" s="213"/>
      <c r="F31" s="229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1"/>
      <c r="AR31" s="211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3"/>
      <c r="BD31" s="211"/>
      <c r="BE31" s="212"/>
      <c r="BF31" s="212"/>
      <c r="BG31" s="212"/>
      <c r="BH31" s="212"/>
      <c r="BI31" s="212"/>
      <c r="BJ31" s="212"/>
      <c r="BK31" s="212"/>
      <c r="BL31" s="212"/>
      <c r="BM31" s="213"/>
      <c r="BN31" s="211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3"/>
      <c r="CD31" s="211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5"/>
      <c r="CR31" s="216"/>
      <c r="CS31" s="216"/>
      <c r="CT31" s="216"/>
      <c r="CU31" s="216"/>
      <c r="CV31" s="216"/>
      <c r="CW31" s="216"/>
      <c r="CX31" s="216"/>
      <c r="CY31" s="212"/>
      <c r="CZ31" s="212"/>
      <c r="DA31" s="212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1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3"/>
      <c r="ED31" s="205" t="s">
        <v>166</v>
      </c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05" t="s">
        <v>167</v>
      </c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7"/>
      <c r="FL31" s="206" t="s">
        <v>134</v>
      </c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7"/>
    </row>
    <row r="32" spans="1:187" ht="11.25">
      <c r="A32" s="200">
        <v>1</v>
      </c>
      <c r="B32" s="200"/>
      <c r="C32" s="200"/>
      <c r="D32" s="200"/>
      <c r="E32" s="200"/>
      <c r="F32" s="205">
        <v>2</v>
      </c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5">
        <v>3</v>
      </c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5">
        <v>4</v>
      </c>
      <c r="BE32" s="206"/>
      <c r="BF32" s="206"/>
      <c r="BG32" s="206"/>
      <c r="BH32" s="206"/>
      <c r="BI32" s="206"/>
      <c r="BJ32" s="206"/>
      <c r="BK32" s="206"/>
      <c r="BL32" s="206"/>
      <c r="BM32" s="207"/>
      <c r="BN32" s="205">
        <v>5</v>
      </c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7"/>
      <c r="CD32" s="205">
        <v>6</v>
      </c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0">
        <v>7</v>
      </c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6">
        <v>8</v>
      </c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7"/>
      <c r="DN32" s="205">
        <v>9</v>
      </c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7"/>
      <c r="ED32" s="205">
        <v>10</v>
      </c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5">
        <v>11</v>
      </c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7"/>
      <c r="FL32" s="206">
        <v>12</v>
      </c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7"/>
    </row>
    <row r="33" spans="1:187" s="74" customFormat="1" ht="34.5" customHeight="1">
      <c r="A33" s="200">
        <v>1</v>
      </c>
      <c r="B33" s="200"/>
      <c r="C33" s="200"/>
      <c r="D33" s="200"/>
      <c r="E33" s="200"/>
      <c r="F33" s="221" t="s">
        <v>218</v>
      </c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05">
        <v>134</v>
      </c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176">
        <v>20938.32</v>
      </c>
      <c r="BE33" s="177"/>
      <c r="BF33" s="177"/>
      <c r="BG33" s="177"/>
      <c r="BH33" s="177"/>
      <c r="BI33" s="177"/>
      <c r="BJ33" s="177"/>
      <c r="BK33" s="177"/>
      <c r="BL33" s="177"/>
      <c r="BM33" s="179"/>
      <c r="BN33" s="176">
        <v>0</v>
      </c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77"/>
      <c r="CB33" s="177"/>
      <c r="CC33" s="179"/>
      <c r="CD33" s="176">
        <v>10000</v>
      </c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83">
        <v>26</v>
      </c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2">
        <f>CD33*CQ33</f>
        <v>260000</v>
      </c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4"/>
      <c r="DN33" s="176">
        <v>348206.13</v>
      </c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9"/>
      <c r="ED33" s="176">
        <f>DB33-DN33</f>
        <v>-88206.13</v>
      </c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8">
        <f>(ED33/DN33*100)</f>
        <v>-25.331584484167468</v>
      </c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9"/>
      <c r="FL33" s="180" t="s">
        <v>259</v>
      </c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1"/>
    </row>
    <row r="34" spans="1:187" ht="27" customHeight="1">
      <c r="A34" s="200">
        <v>2</v>
      </c>
      <c r="B34" s="200"/>
      <c r="C34" s="200"/>
      <c r="D34" s="200"/>
      <c r="E34" s="200"/>
      <c r="F34" s="221" t="s">
        <v>219</v>
      </c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05">
        <v>131</v>
      </c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51">
        <v>85005.76</v>
      </c>
      <c r="BE34" s="252"/>
      <c r="BF34" s="252"/>
      <c r="BG34" s="252"/>
      <c r="BH34" s="252"/>
      <c r="BI34" s="252"/>
      <c r="BJ34" s="252"/>
      <c r="BK34" s="252"/>
      <c r="BL34" s="252"/>
      <c r="BM34" s="253"/>
      <c r="BN34" s="251">
        <v>0</v>
      </c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3"/>
      <c r="CD34" s="176">
        <v>20500</v>
      </c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3">
        <v>600</v>
      </c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2">
        <f>CD34*CQ34</f>
        <v>12300000</v>
      </c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4"/>
      <c r="DN34" s="176">
        <v>9999914.23</v>
      </c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6"/>
      <c r="ED34" s="176">
        <f>DB34-DN34</f>
        <v>2300085.7699999996</v>
      </c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99">
        <f>(ED34/DN34*100)</f>
        <v>23.001054980048558</v>
      </c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6"/>
      <c r="FL34" s="238" t="s">
        <v>223</v>
      </c>
      <c r="FM34" s="239"/>
      <c r="FN34" s="239"/>
      <c r="FO34" s="239"/>
      <c r="FP34" s="239"/>
      <c r="FQ34" s="239"/>
      <c r="FR34" s="239"/>
      <c r="FS34" s="239"/>
      <c r="FT34" s="239"/>
      <c r="FU34" s="239"/>
      <c r="FV34" s="239"/>
      <c r="FW34" s="239"/>
      <c r="FX34" s="239"/>
      <c r="FY34" s="239"/>
      <c r="FZ34" s="239"/>
      <c r="GA34" s="239"/>
      <c r="GB34" s="239"/>
      <c r="GC34" s="239"/>
      <c r="GD34" s="239"/>
      <c r="GE34" s="240"/>
    </row>
    <row r="35" spans="1:187" ht="27" customHeight="1">
      <c r="A35" s="200">
        <v>3</v>
      </c>
      <c r="B35" s="200"/>
      <c r="C35" s="200"/>
      <c r="D35" s="200"/>
      <c r="E35" s="200"/>
      <c r="F35" s="221" t="s">
        <v>219</v>
      </c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05">
        <v>131</v>
      </c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54"/>
      <c r="BE35" s="255"/>
      <c r="BF35" s="255"/>
      <c r="BG35" s="255"/>
      <c r="BH35" s="255"/>
      <c r="BI35" s="255"/>
      <c r="BJ35" s="255"/>
      <c r="BK35" s="255"/>
      <c r="BL35" s="255"/>
      <c r="BM35" s="256"/>
      <c r="BN35" s="254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6"/>
      <c r="CD35" s="176">
        <v>10000</v>
      </c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3">
        <v>70</v>
      </c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2">
        <f>CD35*CQ35</f>
        <v>700000</v>
      </c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4"/>
      <c r="DN35" s="176">
        <v>835687.15</v>
      </c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6"/>
      <c r="ED35" s="176">
        <f>DB35-DN35</f>
        <v>-135687.15000000002</v>
      </c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99">
        <f>(ED35/DN35*100)</f>
        <v>-16.236596434443204</v>
      </c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6"/>
      <c r="FL35" s="241"/>
      <c r="FM35" s="242"/>
      <c r="FN35" s="242"/>
      <c r="FO35" s="242"/>
      <c r="FP35" s="242"/>
      <c r="FQ35" s="242"/>
      <c r="FR35" s="242"/>
      <c r="FS35" s="242"/>
      <c r="FT35" s="242"/>
      <c r="FU35" s="242"/>
      <c r="FV35" s="242"/>
      <c r="FW35" s="242"/>
      <c r="FX35" s="242"/>
      <c r="FY35" s="242"/>
      <c r="FZ35" s="242"/>
      <c r="GA35" s="242"/>
      <c r="GB35" s="242"/>
      <c r="GC35" s="242"/>
      <c r="GD35" s="242"/>
      <c r="GE35" s="243"/>
    </row>
    <row r="36" spans="1:187" s="74" customFormat="1" ht="34.5" customHeight="1">
      <c r="A36" s="200">
        <v>1</v>
      </c>
      <c r="B36" s="200"/>
      <c r="C36" s="200"/>
      <c r="D36" s="200"/>
      <c r="E36" s="200"/>
      <c r="F36" s="221" t="s">
        <v>218</v>
      </c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05">
        <v>134</v>
      </c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176">
        <v>0</v>
      </c>
      <c r="BE36" s="177"/>
      <c r="BF36" s="177"/>
      <c r="BG36" s="177"/>
      <c r="BH36" s="177"/>
      <c r="BI36" s="177"/>
      <c r="BJ36" s="177"/>
      <c r="BK36" s="177"/>
      <c r="BL36" s="177"/>
      <c r="BM36" s="179"/>
      <c r="BN36" s="176">
        <v>0</v>
      </c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77"/>
      <c r="CB36" s="177"/>
      <c r="CC36" s="179"/>
      <c r="CD36" s="176">
        <v>7985.04</v>
      </c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83">
        <v>1</v>
      </c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2">
        <f>CD36*CQ36</f>
        <v>7985.04</v>
      </c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4"/>
      <c r="DN36" s="176">
        <v>0</v>
      </c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9"/>
      <c r="ED36" s="176">
        <v>0</v>
      </c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8">
        <v>0</v>
      </c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9"/>
      <c r="FL36" s="180"/>
      <c r="FM36" s="180"/>
      <c r="FN36" s="180"/>
      <c r="FO36" s="180"/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  <c r="GD36" s="180"/>
      <c r="GE36" s="181"/>
    </row>
    <row r="37" spans="1:187" ht="12.75" customHeight="1">
      <c r="A37" s="205" t="s">
        <v>18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5"/>
      <c r="AR37" s="205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176"/>
      <c r="BE37" s="185"/>
      <c r="BF37" s="185"/>
      <c r="BG37" s="185"/>
      <c r="BH37" s="185"/>
      <c r="BI37" s="185"/>
      <c r="BJ37" s="185"/>
      <c r="BK37" s="185"/>
      <c r="BL37" s="185"/>
      <c r="BM37" s="186"/>
      <c r="BN37" s="176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5"/>
      <c r="CB37" s="185"/>
      <c r="CC37" s="186"/>
      <c r="CD37" s="176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2">
        <f>DB33+DB34+DB35+DB36</f>
        <v>13267985.04</v>
      </c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4"/>
      <c r="DN37" s="176">
        <f>DN33+DN34+DN35</f>
        <v>11183807.510000002</v>
      </c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6"/>
      <c r="ED37" s="176">
        <f>DB37-DN37</f>
        <v>2084177.5299999975</v>
      </c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99">
        <f>(ED37/DN37*100)</f>
        <v>18.63567061697396</v>
      </c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6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6"/>
    </row>
    <row r="38" spans="1:187" ht="15.75" customHeight="1">
      <c r="A38" s="257" t="s">
        <v>138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</row>
    <row r="39" spans="1:187" ht="12.75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261"/>
      <c r="FO39" s="261"/>
      <c r="FP39" s="261"/>
      <c r="FQ39" s="261"/>
      <c r="FR39" s="261"/>
      <c r="FS39" s="261"/>
      <c r="FT39" s="261"/>
      <c r="FU39" s="261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</row>
    <row r="40" spans="1:187" ht="14.25" customHeight="1">
      <c r="A40" s="225" t="s">
        <v>151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</row>
    <row r="41" spans="1:187" ht="6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</row>
    <row r="42" spans="1:187" ht="21" customHeight="1">
      <c r="A42" s="200" t="s">
        <v>106</v>
      </c>
      <c r="B42" s="200"/>
      <c r="C42" s="200"/>
      <c r="D42" s="200"/>
      <c r="E42" s="200"/>
      <c r="F42" s="200" t="s">
        <v>35</v>
      </c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05" t="s">
        <v>154</v>
      </c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24"/>
      <c r="ES42" s="205" t="s">
        <v>109</v>
      </c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B42" s="206"/>
      <c r="GC42" s="206"/>
      <c r="GD42" s="206"/>
      <c r="GE42" s="207"/>
    </row>
    <row r="43" spans="1:187" ht="12.75">
      <c r="A43" s="200">
        <v>1</v>
      </c>
      <c r="B43" s="200"/>
      <c r="C43" s="200"/>
      <c r="D43" s="200"/>
      <c r="E43" s="200"/>
      <c r="F43" s="262" t="s">
        <v>217</v>
      </c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05">
        <v>141</v>
      </c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24"/>
      <c r="ES43" s="176">
        <v>825.33</v>
      </c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4"/>
    </row>
    <row r="44" spans="1:187" ht="12.75" hidden="1">
      <c r="A44" s="200">
        <v>2</v>
      </c>
      <c r="B44" s="200"/>
      <c r="C44" s="200"/>
      <c r="D44" s="200"/>
      <c r="E44" s="200"/>
      <c r="F44" s="200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05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24"/>
      <c r="ES44" s="176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  <c r="FW44" s="182"/>
      <c r="FX44" s="182"/>
      <c r="FY44" s="182"/>
      <c r="FZ44" s="182"/>
      <c r="GA44" s="182"/>
      <c r="GB44" s="182"/>
      <c r="GC44" s="182"/>
      <c r="GD44" s="182"/>
      <c r="GE44" s="184"/>
    </row>
    <row r="45" spans="1:187" ht="11.25" customHeight="1">
      <c r="A45" s="221" t="s">
        <v>18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3"/>
      <c r="ES45" s="176">
        <f>ES43</f>
        <v>825.33</v>
      </c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182"/>
      <c r="FN45" s="182"/>
      <c r="FO45" s="182"/>
      <c r="FP45" s="182"/>
      <c r="FQ45" s="182"/>
      <c r="FR45" s="182"/>
      <c r="FS45" s="182"/>
      <c r="FT45" s="182"/>
      <c r="FU45" s="182"/>
      <c r="FV45" s="182"/>
      <c r="FW45" s="182"/>
      <c r="FX45" s="182"/>
      <c r="FY45" s="182"/>
      <c r="FZ45" s="182"/>
      <c r="GA45" s="182"/>
      <c r="GB45" s="182"/>
      <c r="GC45" s="182"/>
      <c r="GD45" s="182"/>
      <c r="GE45" s="184"/>
    </row>
    <row r="46" spans="1:187" ht="13.5" customHeight="1">
      <c r="A46" s="219" t="s">
        <v>143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</row>
    <row r="47" spans="1:187" ht="11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</row>
    <row r="48" spans="1:187" ht="11.25" customHeight="1">
      <c r="A48" s="237" t="s">
        <v>144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37"/>
      <c r="DX48" s="237"/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237"/>
      <c r="EK48" s="237"/>
      <c r="EL48" s="237"/>
      <c r="EM48" s="237"/>
      <c r="EN48" s="237"/>
      <c r="EO48" s="237"/>
      <c r="EP48" s="237"/>
      <c r="EQ48" s="237"/>
      <c r="ER48" s="237"/>
      <c r="ES48" s="237"/>
      <c r="ET48" s="237"/>
      <c r="EU48" s="237"/>
      <c r="EV48" s="237"/>
      <c r="EW48" s="237"/>
      <c r="EX48" s="237"/>
      <c r="EY48" s="237"/>
      <c r="EZ48" s="237"/>
      <c r="FA48" s="237"/>
      <c r="FB48" s="237"/>
      <c r="FC48" s="237"/>
      <c r="FD48" s="237"/>
      <c r="FE48" s="237"/>
      <c r="FF48" s="237"/>
      <c r="FG48" s="237"/>
      <c r="FH48" s="237"/>
      <c r="FI48" s="237"/>
      <c r="FJ48" s="237"/>
      <c r="FK48" s="237"/>
      <c r="FL48" s="237"/>
      <c r="FM48" s="237"/>
      <c r="FN48" s="237"/>
      <c r="FO48" s="237"/>
      <c r="FP48" s="237"/>
      <c r="FQ48" s="237"/>
      <c r="FR48" s="237"/>
      <c r="FS48" s="237"/>
      <c r="FT48" s="237"/>
      <c r="FU48" s="237"/>
      <c r="FV48" s="237"/>
      <c r="FW48" s="237"/>
      <c r="FX48" s="237"/>
      <c r="FY48" s="237"/>
      <c r="FZ48" s="237"/>
      <c r="GA48" s="237"/>
      <c r="GB48" s="237"/>
      <c r="GC48" s="237"/>
      <c r="GD48" s="237"/>
      <c r="GE48" s="237"/>
    </row>
    <row r="49" spans="1:187" ht="11.25" customHeight="1">
      <c r="A49" s="236" t="s">
        <v>112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  <c r="EI49" s="236"/>
      <c r="EJ49" s="236"/>
      <c r="EK49" s="236"/>
      <c r="EL49" s="236"/>
      <c r="EM49" s="236"/>
      <c r="EN49" s="236"/>
      <c r="EO49" s="236"/>
      <c r="EP49" s="236"/>
      <c r="EQ49" s="236"/>
      <c r="ER49" s="236"/>
      <c r="ES49" s="236"/>
      <c r="ET49" s="236"/>
      <c r="EU49" s="236"/>
      <c r="EV49" s="236"/>
      <c r="EW49" s="236"/>
      <c r="EX49" s="236"/>
      <c r="EY49" s="236"/>
      <c r="EZ49" s="236"/>
      <c r="FA49" s="236"/>
      <c r="FB49" s="236"/>
      <c r="FC49" s="236"/>
      <c r="FD49" s="236"/>
      <c r="FE49" s="236"/>
      <c r="FF49" s="236"/>
      <c r="FG49" s="236"/>
      <c r="FH49" s="236"/>
      <c r="FI49" s="236"/>
      <c r="FJ49" s="236"/>
      <c r="FK49" s="236"/>
      <c r="FL49" s="236"/>
      <c r="FM49" s="236"/>
      <c r="FN49" s="236"/>
      <c r="FO49" s="236"/>
      <c r="FP49" s="236"/>
      <c r="FQ49" s="236"/>
      <c r="FR49" s="236"/>
      <c r="FS49" s="236"/>
      <c r="FT49" s="236"/>
      <c r="FU49" s="236"/>
      <c r="FV49" s="236"/>
      <c r="FW49" s="236"/>
      <c r="FX49" s="236"/>
      <c r="FY49" s="236"/>
      <c r="FZ49" s="236"/>
      <c r="GA49" s="236"/>
      <c r="GB49" s="236"/>
      <c r="GC49" s="236"/>
      <c r="GD49" s="236"/>
      <c r="GE49" s="236"/>
    </row>
    <row r="50" spans="1:187" ht="5.2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</row>
    <row r="51" spans="1:187" ht="23.25" customHeight="1">
      <c r="A51" s="200" t="s">
        <v>106</v>
      </c>
      <c r="B51" s="200"/>
      <c r="C51" s="200"/>
      <c r="D51" s="200"/>
      <c r="E51" s="200"/>
      <c r="F51" s="205" t="s">
        <v>35</v>
      </c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7"/>
      <c r="ES51" s="205" t="s">
        <v>109</v>
      </c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6"/>
      <c r="FH51" s="206"/>
      <c r="FI51" s="206"/>
      <c r="FJ51" s="206"/>
      <c r="FK51" s="206"/>
      <c r="FL51" s="206"/>
      <c r="FM51" s="206"/>
      <c r="FN51" s="206"/>
      <c r="FO51" s="206"/>
      <c r="FP51" s="206"/>
      <c r="FQ51" s="206"/>
      <c r="FR51" s="206"/>
      <c r="FS51" s="206"/>
      <c r="FT51" s="206"/>
      <c r="FU51" s="206"/>
      <c r="FV51" s="206"/>
      <c r="FW51" s="206"/>
      <c r="FX51" s="206"/>
      <c r="FY51" s="206"/>
      <c r="FZ51" s="206"/>
      <c r="GA51" s="206"/>
      <c r="GB51" s="206"/>
      <c r="GC51" s="206"/>
      <c r="GD51" s="206"/>
      <c r="GE51" s="207"/>
    </row>
    <row r="52" spans="1:187" ht="11.25">
      <c r="A52" s="200">
        <v>1</v>
      </c>
      <c r="B52" s="200"/>
      <c r="C52" s="200"/>
      <c r="D52" s="200"/>
      <c r="E52" s="200"/>
      <c r="F52" s="221" t="s">
        <v>216</v>
      </c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2"/>
      <c r="EL52" s="222"/>
      <c r="EM52" s="222"/>
      <c r="EN52" s="222"/>
      <c r="EO52" s="222"/>
      <c r="EP52" s="222"/>
      <c r="EQ52" s="222"/>
      <c r="ER52" s="223"/>
      <c r="ES52" s="176">
        <f>3390000+1390000+1700000+500000+53524.38-1049800+508975.62-280000+600000+106183+217049.19</f>
        <v>7135932.19</v>
      </c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4"/>
    </row>
    <row r="53" spans="1:187" ht="11.25" hidden="1">
      <c r="A53" s="200">
        <v>2</v>
      </c>
      <c r="B53" s="200"/>
      <c r="C53" s="200"/>
      <c r="D53" s="200"/>
      <c r="E53" s="200"/>
      <c r="F53" s="205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7"/>
      <c r="ES53" s="176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2"/>
      <c r="FF53" s="182"/>
      <c r="FG53" s="182"/>
      <c r="FH53" s="182"/>
      <c r="FI53" s="182"/>
      <c r="FJ53" s="182"/>
      <c r="FK53" s="182"/>
      <c r="FL53" s="182"/>
      <c r="FM53" s="182"/>
      <c r="FN53" s="182"/>
      <c r="FO53" s="182"/>
      <c r="FP53" s="182"/>
      <c r="FQ53" s="182"/>
      <c r="FR53" s="182"/>
      <c r="FS53" s="182"/>
      <c r="FT53" s="182"/>
      <c r="FU53" s="182"/>
      <c r="FV53" s="182"/>
      <c r="FW53" s="182"/>
      <c r="FX53" s="182"/>
      <c r="FY53" s="182"/>
      <c r="FZ53" s="182"/>
      <c r="GA53" s="182"/>
      <c r="GB53" s="182"/>
      <c r="GC53" s="182"/>
      <c r="GD53" s="182"/>
      <c r="GE53" s="184"/>
    </row>
    <row r="54" spans="1:187" ht="11.25" customHeight="1">
      <c r="A54" s="221" t="s">
        <v>18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2"/>
      <c r="EL54" s="222"/>
      <c r="EM54" s="222"/>
      <c r="EN54" s="222"/>
      <c r="EO54" s="222"/>
      <c r="EP54" s="222"/>
      <c r="EQ54" s="222"/>
      <c r="ER54" s="223"/>
      <c r="ES54" s="176">
        <f>ES52</f>
        <v>7135932.19</v>
      </c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4"/>
    </row>
    <row r="55" spans="1:187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</row>
    <row r="56" spans="1:187" ht="11.25" customHeight="1" hidden="1">
      <c r="A56" s="236" t="s">
        <v>113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  <c r="EI56" s="236"/>
      <c r="EJ56" s="236"/>
      <c r="EK56" s="236"/>
      <c r="EL56" s="236"/>
      <c r="EM56" s="236"/>
      <c r="EN56" s="236"/>
      <c r="EO56" s="236"/>
      <c r="EP56" s="236"/>
      <c r="EQ56" s="236"/>
      <c r="ER56" s="236"/>
      <c r="ES56" s="236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36"/>
      <c r="FJ56" s="236"/>
      <c r="FK56" s="236"/>
      <c r="FL56" s="236"/>
      <c r="FM56" s="236"/>
      <c r="FN56" s="236"/>
      <c r="FO56" s="236"/>
      <c r="FP56" s="236"/>
      <c r="FQ56" s="236"/>
      <c r="FR56" s="236"/>
      <c r="FS56" s="236"/>
      <c r="FT56" s="236"/>
      <c r="FU56" s="236"/>
      <c r="FV56" s="236"/>
      <c r="FW56" s="236"/>
      <c r="FX56" s="236"/>
      <c r="FY56" s="236"/>
      <c r="FZ56" s="236"/>
      <c r="GA56" s="236"/>
      <c r="GB56" s="236"/>
      <c r="GC56" s="236"/>
      <c r="GD56" s="236"/>
      <c r="GE56" s="236"/>
    </row>
    <row r="57" spans="1:187" ht="7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</row>
    <row r="58" spans="1:187" ht="26.25" customHeight="1" hidden="1">
      <c r="A58" s="200" t="s">
        <v>106</v>
      </c>
      <c r="B58" s="200"/>
      <c r="C58" s="200"/>
      <c r="D58" s="200"/>
      <c r="E58" s="200"/>
      <c r="F58" s="205" t="s">
        <v>35</v>
      </c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7"/>
      <c r="ES58" s="205" t="s">
        <v>109</v>
      </c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  <c r="FF58" s="206"/>
      <c r="FG58" s="206"/>
      <c r="FH58" s="206"/>
      <c r="FI58" s="206"/>
      <c r="FJ58" s="206"/>
      <c r="FK58" s="206"/>
      <c r="FL58" s="206"/>
      <c r="FM58" s="206"/>
      <c r="FN58" s="206"/>
      <c r="FO58" s="206"/>
      <c r="FP58" s="206"/>
      <c r="FQ58" s="206"/>
      <c r="FR58" s="206"/>
      <c r="FS58" s="206"/>
      <c r="FT58" s="206"/>
      <c r="FU58" s="206"/>
      <c r="FV58" s="206"/>
      <c r="FW58" s="206"/>
      <c r="FX58" s="206"/>
      <c r="FY58" s="206"/>
      <c r="FZ58" s="206"/>
      <c r="GA58" s="206"/>
      <c r="GB58" s="206"/>
      <c r="GC58" s="206"/>
      <c r="GD58" s="206"/>
      <c r="GE58" s="207"/>
    </row>
    <row r="59" spans="1:187" ht="11.25" hidden="1">
      <c r="A59" s="200">
        <v>1</v>
      </c>
      <c r="B59" s="200"/>
      <c r="C59" s="200"/>
      <c r="D59" s="200"/>
      <c r="E59" s="200"/>
      <c r="F59" s="205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7"/>
      <c r="ES59" s="205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  <c r="FF59" s="206"/>
      <c r="FG59" s="206"/>
      <c r="FH59" s="206"/>
      <c r="FI59" s="206"/>
      <c r="FJ59" s="206"/>
      <c r="FK59" s="206"/>
      <c r="FL59" s="206"/>
      <c r="FM59" s="206"/>
      <c r="FN59" s="206"/>
      <c r="FO59" s="206"/>
      <c r="FP59" s="206"/>
      <c r="FQ59" s="206"/>
      <c r="FR59" s="206"/>
      <c r="FS59" s="206"/>
      <c r="FT59" s="206"/>
      <c r="FU59" s="206"/>
      <c r="FV59" s="206"/>
      <c r="FW59" s="206"/>
      <c r="FX59" s="206"/>
      <c r="FY59" s="206"/>
      <c r="FZ59" s="206"/>
      <c r="GA59" s="206"/>
      <c r="GB59" s="206"/>
      <c r="GC59" s="206"/>
      <c r="GD59" s="206"/>
      <c r="GE59" s="207"/>
    </row>
    <row r="60" spans="1:187" ht="11.25" hidden="1">
      <c r="A60" s="200">
        <v>2</v>
      </c>
      <c r="B60" s="200"/>
      <c r="C60" s="200"/>
      <c r="D60" s="200"/>
      <c r="E60" s="200"/>
      <c r="F60" s="205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7"/>
      <c r="ES60" s="205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  <c r="FF60" s="206"/>
      <c r="FG60" s="206"/>
      <c r="FH60" s="206"/>
      <c r="FI60" s="206"/>
      <c r="FJ60" s="206"/>
      <c r="FK60" s="206"/>
      <c r="FL60" s="206"/>
      <c r="FM60" s="206"/>
      <c r="FN60" s="206"/>
      <c r="FO60" s="206"/>
      <c r="FP60" s="206"/>
      <c r="FQ60" s="206"/>
      <c r="FR60" s="206"/>
      <c r="FS60" s="206"/>
      <c r="FT60" s="206"/>
      <c r="FU60" s="206"/>
      <c r="FV60" s="206"/>
      <c r="FW60" s="206"/>
      <c r="FX60" s="206"/>
      <c r="FY60" s="206"/>
      <c r="FZ60" s="206"/>
      <c r="GA60" s="206"/>
      <c r="GB60" s="206"/>
      <c r="GC60" s="206"/>
      <c r="GD60" s="206"/>
      <c r="GE60" s="207"/>
    </row>
    <row r="61" spans="1:187" ht="11.25" customHeight="1" hidden="1">
      <c r="A61" s="221" t="s">
        <v>18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3"/>
      <c r="ES61" s="205"/>
      <c r="ET61" s="206"/>
      <c r="EU61" s="206"/>
      <c r="EV61" s="206"/>
      <c r="EW61" s="206"/>
      <c r="EX61" s="206"/>
      <c r="EY61" s="206"/>
      <c r="EZ61" s="206"/>
      <c r="FA61" s="206"/>
      <c r="FB61" s="206"/>
      <c r="FC61" s="206"/>
      <c r="FD61" s="206"/>
      <c r="FE61" s="206"/>
      <c r="FF61" s="206"/>
      <c r="FG61" s="206"/>
      <c r="FH61" s="206"/>
      <c r="FI61" s="206"/>
      <c r="FJ61" s="206"/>
      <c r="FK61" s="206"/>
      <c r="FL61" s="206"/>
      <c r="FM61" s="206"/>
      <c r="FN61" s="206"/>
      <c r="FO61" s="206"/>
      <c r="FP61" s="206"/>
      <c r="FQ61" s="206"/>
      <c r="FR61" s="206"/>
      <c r="FS61" s="206"/>
      <c r="FT61" s="206"/>
      <c r="FU61" s="206"/>
      <c r="FV61" s="206"/>
      <c r="FW61" s="206"/>
      <c r="FX61" s="206"/>
      <c r="FY61" s="206"/>
      <c r="FZ61" s="206"/>
      <c r="GA61" s="206"/>
      <c r="GB61" s="206"/>
      <c r="GC61" s="206"/>
      <c r="GD61" s="206"/>
      <c r="GE61" s="207"/>
    </row>
    <row r="62" spans="1:187" ht="11.25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</row>
    <row r="63" spans="1:187" ht="11.25" customHeight="1" hidden="1">
      <c r="A63" s="236" t="s">
        <v>114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  <c r="EI63" s="236"/>
      <c r="EJ63" s="236"/>
      <c r="EK63" s="236"/>
      <c r="EL63" s="236"/>
      <c r="EM63" s="236"/>
      <c r="EN63" s="236"/>
      <c r="EO63" s="236"/>
      <c r="EP63" s="236"/>
      <c r="EQ63" s="236"/>
      <c r="ER63" s="236"/>
      <c r="ES63" s="236"/>
      <c r="ET63" s="236"/>
      <c r="EU63" s="236"/>
      <c r="EV63" s="236"/>
      <c r="EW63" s="236"/>
      <c r="EX63" s="236"/>
      <c r="EY63" s="236"/>
      <c r="EZ63" s="236"/>
      <c r="FA63" s="236"/>
      <c r="FB63" s="236"/>
      <c r="FC63" s="236"/>
      <c r="FD63" s="236"/>
      <c r="FE63" s="236"/>
      <c r="FF63" s="236"/>
      <c r="FG63" s="236"/>
      <c r="FH63" s="236"/>
      <c r="FI63" s="236"/>
      <c r="FJ63" s="236"/>
      <c r="FK63" s="236"/>
      <c r="FL63" s="236"/>
      <c r="FM63" s="236"/>
      <c r="FN63" s="236"/>
      <c r="FO63" s="236"/>
      <c r="FP63" s="236"/>
      <c r="FQ63" s="236"/>
      <c r="FR63" s="236"/>
      <c r="FS63" s="236"/>
      <c r="FT63" s="236"/>
      <c r="FU63" s="236"/>
      <c r="FV63" s="236"/>
      <c r="FW63" s="236"/>
      <c r="FX63" s="236"/>
      <c r="FY63" s="236"/>
      <c r="FZ63" s="236"/>
      <c r="GA63" s="236"/>
      <c r="GB63" s="236"/>
      <c r="GC63" s="236"/>
      <c r="GD63" s="236"/>
      <c r="GE63" s="236"/>
    </row>
    <row r="64" spans="1:187" ht="4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</row>
    <row r="65" spans="1:187" ht="21" customHeight="1" hidden="1">
      <c r="A65" s="200" t="s">
        <v>106</v>
      </c>
      <c r="B65" s="200"/>
      <c r="C65" s="200"/>
      <c r="D65" s="200"/>
      <c r="E65" s="200"/>
      <c r="F65" s="205" t="s">
        <v>35</v>
      </c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206"/>
      <c r="EN65" s="206"/>
      <c r="EO65" s="206"/>
      <c r="EP65" s="206"/>
      <c r="EQ65" s="206"/>
      <c r="ER65" s="207"/>
      <c r="ES65" s="205" t="s">
        <v>109</v>
      </c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6"/>
      <c r="FF65" s="206"/>
      <c r="FG65" s="206"/>
      <c r="FH65" s="206"/>
      <c r="FI65" s="206"/>
      <c r="FJ65" s="206"/>
      <c r="FK65" s="206"/>
      <c r="FL65" s="206"/>
      <c r="FM65" s="206"/>
      <c r="FN65" s="206"/>
      <c r="FO65" s="206"/>
      <c r="FP65" s="206"/>
      <c r="FQ65" s="206"/>
      <c r="FR65" s="206"/>
      <c r="FS65" s="206"/>
      <c r="FT65" s="206"/>
      <c r="FU65" s="206"/>
      <c r="FV65" s="206"/>
      <c r="FW65" s="206"/>
      <c r="FX65" s="206"/>
      <c r="FY65" s="206"/>
      <c r="FZ65" s="206"/>
      <c r="GA65" s="206"/>
      <c r="GB65" s="206"/>
      <c r="GC65" s="206"/>
      <c r="GD65" s="206"/>
      <c r="GE65" s="207"/>
    </row>
    <row r="66" spans="1:187" ht="11.25" hidden="1">
      <c r="A66" s="200">
        <v>1</v>
      </c>
      <c r="B66" s="200"/>
      <c r="C66" s="200"/>
      <c r="D66" s="200"/>
      <c r="E66" s="200"/>
      <c r="F66" s="205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6"/>
      <c r="EO66" s="206"/>
      <c r="EP66" s="206"/>
      <c r="EQ66" s="206"/>
      <c r="ER66" s="207"/>
      <c r="ES66" s="205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  <c r="FF66" s="206"/>
      <c r="FG66" s="206"/>
      <c r="FH66" s="206"/>
      <c r="FI66" s="206"/>
      <c r="FJ66" s="206"/>
      <c r="FK66" s="206"/>
      <c r="FL66" s="206"/>
      <c r="FM66" s="206"/>
      <c r="FN66" s="206"/>
      <c r="FO66" s="206"/>
      <c r="FP66" s="206"/>
      <c r="FQ66" s="206"/>
      <c r="FR66" s="206"/>
      <c r="FS66" s="206"/>
      <c r="FT66" s="206"/>
      <c r="FU66" s="206"/>
      <c r="FV66" s="206"/>
      <c r="FW66" s="206"/>
      <c r="FX66" s="206"/>
      <c r="FY66" s="206"/>
      <c r="FZ66" s="206"/>
      <c r="GA66" s="206"/>
      <c r="GB66" s="206"/>
      <c r="GC66" s="206"/>
      <c r="GD66" s="206"/>
      <c r="GE66" s="207"/>
    </row>
    <row r="67" spans="1:187" ht="11.25" hidden="1">
      <c r="A67" s="200">
        <v>2</v>
      </c>
      <c r="B67" s="200"/>
      <c r="C67" s="200"/>
      <c r="D67" s="200"/>
      <c r="E67" s="200"/>
      <c r="F67" s="205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6"/>
      <c r="EL67" s="206"/>
      <c r="EM67" s="206"/>
      <c r="EN67" s="206"/>
      <c r="EO67" s="206"/>
      <c r="EP67" s="206"/>
      <c r="EQ67" s="206"/>
      <c r="ER67" s="207"/>
      <c r="ES67" s="205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6"/>
      <c r="FF67" s="206"/>
      <c r="FG67" s="206"/>
      <c r="FH67" s="206"/>
      <c r="FI67" s="206"/>
      <c r="FJ67" s="206"/>
      <c r="FK67" s="206"/>
      <c r="FL67" s="206"/>
      <c r="FM67" s="206"/>
      <c r="FN67" s="206"/>
      <c r="FO67" s="206"/>
      <c r="FP67" s="206"/>
      <c r="FQ67" s="206"/>
      <c r="FR67" s="206"/>
      <c r="FS67" s="206"/>
      <c r="FT67" s="206"/>
      <c r="FU67" s="206"/>
      <c r="FV67" s="206"/>
      <c r="FW67" s="206"/>
      <c r="FX67" s="206"/>
      <c r="FY67" s="206"/>
      <c r="FZ67" s="206"/>
      <c r="GA67" s="206"/>
      <c r="GB67" s="206"/>
      <c r="GC67" s="206"/>
      <c r="GD67" s="206"/>
      <c r="GE67" s="207"/>
    </row>
    <row r="68" spans="1:187" ht="11.25" customHeight="1" hidden="1">
      <c r="A68" s="221" t="s">
        <v>18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2"/>
      <c r="EM68" s="222"/>
      <c r="EN68" s="222"/>
      <c r="EO68" s="222"/>
      <c r="EP68" s="222"/>
      <c r="EQ68" s="222"/>
      <c r="ER68" s="223"/>
      <c r="ES68" s="205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6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6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6"/>
      <c r="GD68" s="206"/>
      <c r="GE68" s="207"/>
    </row>
    <row r="69" spans="1:187" ht="11.25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</row>
    <row r="70" spans="1:187" ht="11.25" customHeight="1" hidden="1">
      <c r="A70" s="236" t="s">
        <v>115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36"/>
      <c r="DQ70" s="236"/>
      <c r="DR70" s="236"/>
      <c r="DS70" s="236"/>
      <c r="DT70" s="236"/>
      <c r="DU70" s="236"/>
      <c r="DV70" s="236"/>
      <c r="DW70" s="236"/>
      <c r="DX70" s="236"/>
      <c r="DY70" s="236"/>
      <c r="DZ70" s="236"/>
      <c r="EA70" s="236"/>
      <c r="EB70" s="236"/>
      <c r="EC70" s="236"/>
      <c r="ED70" s="236"/>
      <c r="EE70" s="236"/>
      <c r="EF70" s="236"/>
      <c r="EG70" s="236"/>
      <c r="EH70" s="236"/>
      <c r="EI70" s="236"/>
      <c r="EJ70" s="236"/>
      <c r="EK70" s="236"/>
      <c r="EL70" s="236"/>
      <c r="EM70" s="236"/>
      <c r="EN70" s="236"/>
      <c r="EO70" s="236"/>
      <c r="EP70" s="236"/>
      <c r="EQ70" s="236"/>
      <c r="ER70" s="236"/>
      <c r="ES70" s="236"/>
      <c r="ET70" s="236"/>
      <c r="EU70" s="236"/>
      <c r="EV70" s="236"/>
      <c r="EW70" s="236"/>
      <c r="EX70" s="236"/>
      <c r="EY70" s="236"/>
      <c r="EZ70" s="236"/>
      <c r="FA70" s="236"/>
      <c r="FB70" s="236"/>
      <c r="FC70" s="236"/>
      <c r="FD70" s="236"/>
      <c r="FE70" s="236"/>
      <c r="FF70" s="236"/>
      <c r="FG70" s="236"/>
      <c r="FH70" s="236"/>
      <c r="FI70" s="236"/>
      <c r="FJ70" s="236"/>
      <c r="FK70" s="236"/>
      <c r="FL70" s="236"/>
      <c r="FM70" s="236"/>
      <c r="FN70" s="236"/>
      <c r="FO70" s="236"/>
      <c r="FP70" s="236"/>
      <c r="FQ70" s="236"/>
      <c r="FR70" s="236"/>
      <c r="FS70" s="236"/>
      <c r="FT70" s="236"/>
      <c r="FU70" s="236"/>
      <c r="FV70" s="236"/>
      <c r="FW70" s="236"/>
      <c r="FX70" s="236"/>
      <c r="FY70" s="236"/>
      <c r="FZ70" s="236"/>
      <c r="GA70" s="236"/>
      <c r="GB70" s="236"/>
      <c r="GC70" s="236"/>
      <c r="GD70" s="236"/>
      <c r="GE70" s="236"/>
    </row>
    <row r="71" spans="1:187" ht="6.7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</row>
    <row r="72" spans="1:187" ht="22.5" customHeight="1" hidden="1">
      <c r="A72" s="200" t="s">
        <v>106</v>
      </c>
      <c r="B72" s="200"/>
      <c r="C72" s="200"/>
      <c r="D72" s="200"/>
      <c r="E72" s="200"/>
      <c r="F72" s="205" t="s">
        <v>35</v>
      </c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6"/>
      <c r="EL72" s="206"/>
      <c r="EM72" s="206"/>
      <c r="EN72" s="206"/>
      <c r="EO72" s="206"/>
      <c r="EP72" s="206"/>
      <c r="EQ72" s="206"/>
      <c r="ER72" s="207"/>
      <c r="ES72" s="205" t="s">
        <v>109</v>
      </c>
      <c r="ET72" s="206"/>
      <c r="EU72" s="206"/>
      <c r="EV72" s="206"/>
      <c r="EW72" s="206"/>
      <c r="EX72" s="206"/>
      <c r="EY72" s="206"/>
      <c r="EZ72" s="206"/>
      <c r="FA72" s="206"/>
      <c r="FB72" s="206"/>
      <c r="FC72" s="206"/>
      <c r="FD72" s="206"/>
      <c r="FE72" s="206"/>
      <c r="FF72" s="206"/>
      <c r="FG72" s="206"/>
      <c r="FH72" s="206"/>
      <c r="FI72" s="206"/>
      <c r="FJ72" s="206"/>
      <c r="FK72" s="206"/>
      <c r="FL72" s="206"/>
      <c r="FM72" s="206"/>
      <c r="FN72" s="206"/>
      <c r="FO72" s="206"/>
      <c r="FP72" s="206"/>
      <c r="FQ72" s="206"/>
      <c r="FR72" s="206"/>
      <c r="FS72" s="206"/>
      <c r="FT72" s="206"/>
      <c r="FU72" s="206"/>
      <c r="FV72" s="206"/>
      <c r="FW72" s="206"/>
      <c r="FX72" s="206"/>
      <c r="FY72" s="206"/>
      <c r="FZ72" s="206"/>
      <c r="GA72" s="206"/>
      <c r="GB72" s="206"/>
      <c r="GC72" s="206"/>
      <c r="GD72" s="206"/>
      <c r="GE72" s="207"/>
    </row>
    <row r="73" spans="1:187" ht="11.25" hidden="1">
      <c r="A73" s="200">
        <v>1</v>
      </c>
      <c r="B73" s="200"/>
      <c r="C73" s="200"/>
      <c r="D73" s="200"/>
      <c r="E73" s="200"/>
      <c r="F73" s="221" t="s">
        <v>216</v>
      </c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2"/>
      <c r="EO73" s="222"/>
      <c r="EP73" s="222"/>
      <c r="EQ73" s="222"/>
      <c r="ER73" s="223"/>
      <c r="ES73" s="176">
        <v>0</v>
      </c>
      <c r="ET73" s="206"/>
      <c r="EU73" s="206"/>
      <c r="EV73" s="206"/>
      <c r="EW73" s="206"/>
      <c r="EX73" s="206"/>
      <c r="EY73" s="206"/>
      <c r="EZ73" s="206"/>
      <c r="FA73" s="206"/>
      <c r="FB73" s="206"/>
      <c r="FC73" s="206"/>
      <c r="FD73" s="206"/>
      <c r="FE73" s="206"/>
      <c r="FF73" s="206"/>
      <c r="FG73" s="206"/>
      <c r="FH73" s="206"/>
      <c r="FI73" s="206"/>
      <c r="FJ73" s="206"/>
      <c r="FK73" s="206"/>
      <c r="FL73" s="206"/>
      <c r="FM73" s="206"/>
      <c r="FN73" s="206"/>
      <c r="FO73" s="206"/>
      <c r="FP73" s="206"/>
      <c r="FQ73" s="206"/>
      <c r="FR73" s="206"/>
      <c r="FS73" s="206"/>
      <c r="FT73" s="206"/>
      <c r="FU73" s="206"/>
      <c r="FV73" s="206"/>
      <c r="FW73" s="206"/>
      <c r="FX73" s="206"/>
      <c r="FY73" s="206"/>
      <c r="FZ73" s="206"/>
      <c r="GA73" s="206"/>
      <c r="GB73" s="206"/>
      <c r="GC73" s="206"/>
      <c r="GD73" s="206"/>
      <c r="GE73" s="207"/>
    </row>
    <row r="74" spans="1:187" ht="11.25" hidden="1">
      <c r="A74" s="200">
        <v>2</v>
      </c>
      <c r="B74" s="200"/>
      <c r="C74" s="200"/>
      <c r="D74" s="200"/>
      <c r="E74" s="200"/>
      <c r="F74" s="205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6"/>
      <c r="EE74" s="206"/>
      <c r="EF74" s="206"/>
      <c r="EG74" s="206"/>
      <c r="EH74" s="206"/>
      <c r="EI74" s="206"/>
      <c r="EJ74" s="206"/>
      <c r="EK74" s="206"/>
      <c r="EL74" s="206"/>
      <c r="EM74" s="206"/>
      <c r="EN74" s="206"/>
      <c r="EO74" s="206"/>
      <c r="EP74" s="206"/>
      <c r="EQ74" s="206"/>
      <c r="ER74" s="207"/>
      <c r="ES74" s="205"/>
      <c r="ET74" s="206"/>
      <c r="EU74" s="206"/>
      <c r="EV74" s="206"/>
      <c r="EW74" s="206"/>
      <c r="EX74" s="206"/>
      <c r="EY74" s="206"/>
      <c r="EZ74" s="206"/>
      <c r="FA74" s="206"/>
      <c r="FB74" s="206"/>
      <c r="FC74" s="206"/>
      <c r="FD74" s="206"/>
      <c r="FE74" s="206"/>
      <c r="FF74" s="206"/>
      <c r="FG74" s="206"/>
      <c r="FH74" s="206"/>
      <c r="FI74" s="206"/>
      <c r="FJ74" s="206"/>
      <c r="FK74" s="206"/>
      <c r="FL74" s="206"/>
      <c r="FM74" s="206"/>
      <c r="FN74" s="206"/>
      <c r="FO74" s="206"/>
      <c r="FP74" s="206"/>
      <c r="FQ74" s="206"/>
      <c r="FR74" s="206"/>
      <c r="FS74" s="206"/>
      <c r="FT74" s="206"/>
      <c r="FU74" s="206"/>
      <c r="FV74" s="206"/>
      <c r="FW74" s="206"/>
      <c r="FX74" s="206"/>
      <c r="FY74" s="206"/>
      <c r="FZ74" s="206"/>
      <c r="GA74" s="206"/>
      <c r="GB74" s="206"/>
      <c r="GC74" s="206"/>
      <c r="GD74" s="206"/>
      <c r="GE74" s="207"/>
    </row>
    <row r="75" spans="1:187" ht="11.25" customHeight="1" hidden="1">
      <c r="A75" s="221" t="s">
        <v>18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2"/>
      <c r="EL75" s="222"/>
      <c r="EM75" s="222"/>
      <c r="EN75" s="222"/>
      <c r="EO75" s="222"/>
      <c r="EP75" s="222"/>
      <c r="EQ75" s="222"/>
      <c r="ER75" s="223"/>
      <c r="ES75" s="176">
        <v>0</v>
      </c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6"/>
      <c r="FG75" s="206"/>
      <c r="FH75" s="206"/>
      <c r="FI75" s="206"/>
      <c r="FJ75" s="206"/>
      <c r="FK75" s="206"/>
      <c r="FL75" s="206"/>
      <c r="FM75" s="206"/>
      <c r="FN75" s="206"/>
      <c r="FO75" s="206"/>
      <c r="FP75" s="206"/>
      <c r="FQ75" s="206"/>
      <c r="FR75" s="206"/>
      <c r="FS75" s="206"/>
      <c r="FT75" s="206"/>
      <c r="FU75" s="206"/>
      <c r="FV75" s="206"/>
      <c r="FW75" s="206"/>
      <c r="FX75" s="206"/>
      <c r="FY75" s="206"/>
      <c r="FZ75" s="206"/>
      <c r="GA75" s="206"/>
      <c r="GB75" s="206"/>
      <c r="GC75" s="206"/>
      <c r="GD75" s="206"/>
      <c r="GE75" s="207"/>
    </row>
    <row r="76" ht="11.25" hidden="1"/>
    <row r="77" spans="1:187" ht="11.25" hidden="1">
      <c r="A77" s="204" t="s">
        <v>146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</row>
    <row r="78" ht="6" customHeight="1" hidden="1"/>
    <row r="79" spans="1:187" ht="21" customHeight="1" hidden="1">
      <c r="A79" s="200" t="s">
        <v>106</v>
      </c>
      <c r="B79" s="200"/>
      <c r="C79" s="200"/>
      <c r="D79" s="200"/>
      <c r="E79" s="200"/>
      <c r="F79" s="200" t="s">
        <v>35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8"/>
      <c r="DB79" s="218"/>
      <c r="DC79" s="218"/>
      <c r="DD79" s="218"/>
      <c r="DE79" s="218"/>
      <c r="DF79" s="218"/>
      <c r="DG79" s="218"/>
      <c r="DH79" s="218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05" t="s">
        <v>154</v>
      </c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24"/>
      <c r="ES79" s="205" t="s">
        <v>109</v>
      </c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6"/>
      <c r="FE79" s="206"/>
      <c r="FF79" s="206"/>
      <c r="FG79" s="206"/>
      <c r="FH79" s="206"/>
      <c r="FI79" s="206"/>
      <c r="FJ79" s="206"/>
      <c r="FK79" s="206"/>
      <c r="FL79" s="206"/>
      <c r="FM79" s="206"/>
      <c r="FN79" s="206"/>
      <c r="FO79" s="206"/>
      <c r="FP79" s="206"/>
      <c r="FQ79" s="206"/>
      <c r="FR79" s="206"/>
      <c r="FS79" s="206"/>
      <c r="FT79" s="206"/>
      <c r="FU79" s="206"/>
      <c r="FV79" s="206"/>
      <c r="FW79" s="206"/>
      <c r="FX79" s="206"/>
      <c r="FY79" s="206"/>
      <c r="FZ79" s="206"/>
      <c r="GA79" s="206"/>
      <c r="GB79" s="206"/>
      <c r="GC79" s="206"/>
      <c r="GD79" s="206"/>
      <c r="GE79" s="207"/>
    </row>
    <row r="80" spans="1:187" ht="12.75" hidden="1">
      <c r="A80" s="200">
        <v>1</v>
      </c>
      <c r="B80" s="200"/>
      <c r="C80" s="200"/>
      <c r="D80" s="200"/>
      <c r="E80" s="200"/>
      <c r="F80" s="200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8"/>
      <c r="DG80" s="218"/>
      <c r="DH80" s="218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  <c r="DU80" s="218"/>
      <c r="DV80" s="218"/>
      <c r="DW80" s="205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24"/>
      <c r="ES80" s="205"/>
      <c r="ET80" s="206"/>
      <c r="EU80" s="206"/>
      <c r="EV80" s="206"/>
      <c r="EW80" s="206"/>
      <c r="EX80" s="206"/>
      <c r="EY80" s="206"/>
      <c r="EZ80" s="206"/>
      <c r="FA80" s="206"/>
      <c r="FB80" s="206"/>
      <c r="FC80" s="206"/>
      <c r="FD80" s="206"/>
      <c r="FE80" s="206"/>
      <c r="FF80" s="206"/>
      <c r="FG80" s="206"/>
      <c r="FH80" s="206"/>
      <c r="FI80" s="206"/>
      <c r="FJ80" s="206"/>
      <c r="FK80" s="206"/>
      <c r="FL80" s="206"/>
      <c r="FM80" s="206"/>
      <c r="FN80" s="206"/>
      <c r="FO80" s="206"/>
      <c r="FP80" s="206"/>
      <c r="FQ80" s="206"/>
      <c r="FR80" s="206"/>
      <c r="FS80" s="206"/>
      <c r="FT80" s="206"/>
      <c r="FU80" s="206"/>
      <c r="FV80" s="206"/>
      <c r="FW80" s="206"/>
      <c r="FX80" s="206"/>
      <c r="FY80" s="206"/>
      <c r="FZ80" s="206"/>
      <c r="GA80" s="206"/>
      <c r="GB80" s="206"/>
      <c r="GC80" s="206"/>
      <c r="GD80" s="206"/>
      <c r="GE80" s="207"/>
    </row>
    <row r="81" spans="1:187" ht="12.75" hidden="1">
      <c r="A81" s="200">
        <v>2</v>
      </c>
      <c r="B81" s="200"/>
      <c r="C81" s="200"/>
      <c r="D81" s="200"/>
      <c r="E81" s="200"/>
      <c r="F81" s="200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05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24"/>
      <c r="ES81" s="205"/>
      <c r="ET81" s="206"/>
      <c r="EU81" s="206"/>
      <c r="EV81" s="206"/>
      <c r="EW81" s="206"/>
      <c r="EX81" s="206"/>
      <c r="EY81" s="206"/>
      <c r="EZ81" s="206"/>
      <c r="FA81" s="206"/>
      <c r="FB81" s="206"/>
      <c r="FC81" s="206"/>
      <c r="FD81" s="206"/>
      <c r="FE81" s="206"/>
      <c r="FF81" s="206"/>
      <c r="FG81" s="206"/>
      <c r="FH81" s="206"/>
      <c r="FI81" s="206"/>
      <c r="FJ81" s="206"/>
      <c r="FK81" s="206"/>
      <c r="FL81" s="206"/>
      <c r="FM81" s="206"/>
      <c r="FN81" s="206"/>
      <c r="FO81" s="206"/>
      <c r="FP81" s="206"/>
      <c r="FQ81" s="206"/>
      <c r="FR81" s="206"/>
      <c r="FS81" s="206"/>
      <c r="FT81" s="206"/>
      <c r="FU81" s="206"/>
      <c r="FV81" s="206"/>
      <c r="FW81" s="206"/>
      <c r="FX81" s="206"/>
      <c r="FY81" s="206"/>
      <c r="FZ81" s="206"/>
      <c r="GA81" s="206"/>
      <c r="GB81" s="206"/>
      <c r="GC81" s="206"/>
      <c r="GD81" s="206"/>
      <c r="GE81" s="207"/>
    </row>
    <row r="82" spans="1:187" ht="11.25" customHeight="1" hidden="1">
      <c r="A82" s="205" t="s">
        <v>18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M82" s="206"/>
      <c r="EN82" s="206"/>
      <c r="EO82" s="206"/>
      <c r="EP82" s="206"/>
      <c r="EQ82" s="206"/>
      <c r="ER82" s="207"/>
      <c r="ES82" s="205"/>
      <c r="ET82" s="206"/>
      <c r="EU82" s="206"/>
      <c r="EV82" s="206"/>
      <c r="EW82" s="206"/>
      <c r="EX82" s="206"/>
      <c r="EY82" s="206"/>
      <c r="EZ82" s="206"/>
      <c r="FA82" s="206"/>
      <c r="FB82" s="206"/>
      <c r="FC82" s="206"/>
      <c r="FD82" s="206"/>
      <c r="FE82" s="206"/>
      <c r="FF82" s="206"/>
      <c r="FG82" s="206"/>
      <c r="FH82" s="206"/>
      <c r="FI82" s="206"/>
      <c r="FJ82" s="206"/>
      <c r="FK82" s="206"/>
      <c r="FL82" s="206"/>
      <c r="FM82" s="206"/>
      <c r="FN82" s="206"/>
      <c r="FO82" s="206"/>
      <c r="FP82" s="206"/>
      <c r="FQ82" s="206"/>
      <c r="FR82" s="206"/>
      <c r="FS82" s="206"/>
      <c r="FT82" s="206"/>
      <c r="FU82" s="206"/>
      <c r="FV82" s="206"/>
      <c r="FW82" s="206"/>
      <c r="FX82" s="206"/>
      <c r="FY82" s="206"/>
      <c r="FZ82" s="206"/>
      <c r="GA82" s="206"/>
      <c r="GB82" s="206"/>
      <c r="GC82" s="206"/>
      <c r="GD82" s="206"/>
      <c r="GE82" s="207"/>
    </row>
    <row r="83" spans="1:187" ht="16.5" customHeight="1" hidden="1">
      <c r="A83" s="219" t="s">
        <v>145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  <c r="BZ83" s="220"/>
      <c r="CA83" s="220"/>
      <c r="CB83" s="220"/>
      <c r="CC83" s="220"/>
      <c r="CD83" s="220"/>
      <c r="CE83" s="220"/>
      <c r="CF83" s="220"/>
      <c r="CG83" s="220"/>
      <c r="CH83" s="220"/>
      <c r="CI83" s="220"/>
      <c r="CJ83" s="220"/>
      <c r="CK83" s="220"/>
      <c r="CL83" s="220"/>
      <c r="CM83" s="220"/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0"/>
      <c r="DK83" s="220"/>
      <c r="DL83" s="220"/>
      <c r="DM83" s="220"/>
      <c r="DN83" s="220"/>
      <c r="DO83" s="220"/>
      <c r="DP83" s="220"/>
      <c r="DQ83" s="220"/>
      <c r="DR83" s="220"/>
      <c r="DS83" s="220"/>
      <c r="DT83" s="220"/>
      <c r="DU83" s="220"/>
      <c r="DV83" s="220"/>
      <c r="DW83" s="220"/>
      <c r="DX83" s="220"/>
      <c r="DY83" s="220"/>
      <c r="DZ83" s="220"/>
      <c r="EA83" s="220"/>
      <c r="EB83" s="220"/>
      <c r="EC83" s="220"/>
      <c r="ED83" s="220"/>
      <c r="EE83" s="220"/>
      <c r="EF83" s="220"/>
      <c r="EG83" s="220"/>
      <c r="EH83" s="220"/>
      <c r="EI83" s="220"/>
      <c r="EJ83" s="220"/>
      <c r="EK83" s="220"/>
      <c r="EL83" s="220"/>
      <c r="EM83" s="220"/>
      <c r="EN83" s="220"/>
      <c r="EO83" s="220"/>
      <c r="EP83" s="220"/>
      <c r="EQ83" s="220"/>
      <c r="ER83" s="220"/>
      <c r="ES83" s="220"/>
      <c r="ET83" s="220"/>
      <c r="EU83" s="220"/>
      <c r="EV83" s="220"/>
      <c r="EW83" s="220"/>
      <c r="EX83" s="220"/>
      <c r="EY83" s="220"/>
      <c r="EZ83" s="220"/>
      <c r="FA83" s="220"/>
      <c r="FB83" s="220"/>
      <c r="FC83" s="220"/>
      <c r="FD83" s="220"/>
      <c r="FE83" s="220"/>
      <c r="FF83" s="220"/>
      <c r="FG83" s="220"/>
      <c r="FH83" s="220"/>
      <c r="FI83" s="220"/>
      <c r="FJ83" s="220"/>
      <c r="FK83" s="220"/>
      <c r="FL83" s="220"/>
      <c r="FM83" s="220"/>
      <c r="FN83" s="220"/>
      <c r="FO83" s="220"/>
      <c r="FP83" s="220"/>
      <c r="FQ83" s="220"/>
      <c r="FR83" s="220"/>
      <c r="FS83" s="220"/>
      <c r="FT83" s="220"/>
      <c r="FU83" s="220"/>
      <c r="FV83" s="220"/>
      <c r="FW83" s="220"/>
      <c r="FX83" s="220"/>
      <c r="FY83" s="220"/>
      <c r="FZ83" s="220"/>
      <c r="GA83" s="220"/>
      <c r="GB83" s="220"/>
      <c r="GC83" s="220"/>
      <c r="GD83" s="220"/>
      <c r="GE83" s="220"/>
    </row>
    <row r="84" ht="11.25" hidden="1"/>
    <row r="85" spans="1:187" ht="12" hidden="1">
      <c r="A85" s="225" t="s">
        <v>148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</row>
    <row r="86" spans="1:187" ht="6.7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</row>
    <row r="87" spans="1:187" ht="32.25" customHeight="1" hidden="1">
      <c r="A87" s="200" t="s">
        <v>106</v>
      </c>
      <c r="B87" s="200"/>
      <c r="C87" s="200"/>
      <c r="D87" s="200"/>
      <c r="E87" s="200"/>
      <c r="F87" s="200" t="s">
        <v>35</v>
      </c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  <c r="CZ87" s="218"/>
      <c r="DA87" s="218"/>
      <c r="DB87" s="218"/>
      <c r="DC87" s="218"/>
      <c r="DD87" s="218"/>
      <c r="DE87" s="218"/>
      <c r="DF87" s="218"/>
      <c r="DG87" s="218"/>
      <c r="DH87" s="218"/>
      <c r="DI87" s="218"/>
      <c r="DJ87" s="218"/>
      <c r="DK87" s="218"/>
      <c r="DL87" s="218"/>
      <c r="DM87" s="218"/>
      <c r="DN87" s="218"/>
      <c r="DO87" s="218"/>
      <c r="DP87" s="218"/>
      <c r="DQ87" s="218"/>
      <c r="DR87" s="218"/>
      <c r="DS87" s="218"/>
      <c r="DT87" s="218"/>
      <c r="DU87" s="218"/>
      <c r="DV87" s="218"/>
      <c r="DW87" s="205" t="s">
        <v>154</v>
      </c>
      <c r="DX87" s="217"/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7"/>
      <c r="EK87" s="217"/>
      <c r="EL87" s="217"/>
      <c r="EM87" s="217"/>
      <c r="EN87" s="217"/>
      <c r="EO87" s="217"/>
      <c r="EP87" s="217"/>
      <c r="EQ87" s="217"/>
      <c r="ER87" s="224"/>
      <c r="ES87" s="205" t="s">
        <v>109</v>
      </c>
      <c r="ET87" s="206"/>
      <c r="EU87" s="206"/>
      <c r="EV87" s="206"/>
      <c r="EW87" s="206"/>
      <c r="EX87" s="206"/>
      <c r="EY87" s="206"/>
      <c r="EZ87" s="206"/>
      <c r="FA87" s="206"/>
      <c r="FB87" s="206"/>
      <c r="FC87" s="206"/>
      <c r="FD87" s="206"/>
      <c r="FE87" s="206"/>
      <c r="FF87" s="206"/>
      <c r="FG87" s="206"/>
      <c r="FH87" s="206"/>
      <c r="FI87" s="206"/>
      <c r="FJ87" s="206"/>
      <c r="FK87" s="206"/>
      <c r="FL87" s="206"/>
      <c r="FM87" s="206"/>
      <c r="FN87" s="206"/>
      <c r="FO87" s="206"/>
      <c r="FP87" s="206"/>
      <c r="FQ87" s="206"/>
      <c r="FR87" s="206"/>
      <c r="FS87" s="206"/>
      <c r="FT87" s="206"/>
      <c r="FU87" s="206"/>
      <c r="FV87" s="206"/>
      <c r="FW87" s="206"/>
      <c r="FX87" s="206"/>
      <c r="FY87" s="206"/>
      <c r="FZ87" s="206"/>
      <c r="GA87" s="206"/>
      <c r="GB87" s="206"/>
      <c r="GC87" s="206"/>
      <c r="GD87" s="206"/>
      <c r="GE87" s="207"/>
    </row>
    <row r="88" spans="1:187" ht="14.25" customHeight="1" hidden="1">
      <c r="A88" s="200">
        <v>1</v>
      </c>
      <c r="B88" s="200"/>
      <c r="C88" s="200"/>
      <c r="D88" s="200"/>
      <c r="E88" s="200"/>
      <c r="F88" s="200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8"/>
      <c r="DC88" s="218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8"/>
      <c r="DS88" s="218"/>
      <c r="DT88" s="218"/>
      <c r="DU88" s="218"/>
      <c r="DV88" s="218"/>
      <c r="DW88" s="205"/>
      <c r="DX88" s="217"/>
      <c r="DY88" s="217"/>
      <c r="DZ88" s="217"/>
      <c r="EA88" s="217"/>
      <c r="EB88" s="217"/>
      <c r="EC88" s="217"/>
      <c r="ED88" s="217"/>
      <c r="EE88" s="217"/>
      <c r="EF88" s="217"/>
      <c r="EG88" s="217"/>
      <c r="EH88" s="217"/>
      <c r="EI88" s="217"/>
      <c r="EJ88" s="217"/>
      <c r="EK88" s="217"/>
      <c r="EL88" s="217"/>
      <c r="EM88" s="217"/>
      <c r="EN88" s="217"/>
      <c r="EO88" s="217"/>
      <c r="EP88" s="217"/>
      <c r="EQ88" s="217"/>
      <c r="ER88" s="224"/>
      <c r="ES88" s="205"/>
      <c r="ET88" s="206"/>
      <c r="EU88" s="206"/>
      <c r="EV88" s="206"/>
      <c r="EW88" s="206"/>
      <c r="EX88" s="206"/>
      <c r="EY88" s="206"/>
      <c r="EZ88" s="206"/>
      <c r="FA88" s="206"/>
      <c r="FB88" s="206"/>
      <c r="FC88" s="206"/>
      <c r="FD88" s="206"/>
      <c r="FE88" s="206"/>
      <c r="FF88" s="206"/>
      <c r="FG88" s="206"/>
      <c r="FH88" s="206"/>
      <c r="FI88" s="206"/>
      <c r="FJ88" s="206"/>
      <c r="FK88" s="206"/>
      <c r="FL88" s="206"/>
      <c r="FM88" s="206"/>
      <c r="FN88" s="206"/>
      <c r="FO88" s="206"/>
      <c r="FP88" s="206"/>
      <c r="FQ88" s="206"/>
      <c r="FR88" s="206"/>
      <c r="FS88" s="206"/>
      <c r="FT88" s="206"/>
      <c r="FU88" s="206"/>
      <c r="FV88" s="206"/>
      <c r="FW88" s="206"/>
      <c r="FX88" s="206"/>
      <c r="FY88" s="206"/>
      <c r="FZ88" s="206"/>
      <c r="GA88" s="206"/>
      <c r="GB88" s="206"/>
      <c r="GC88" s="206"/>
      <c r="GD88" s="206"/>
      <c r="GE88" s="207"/>
    </row>
    <row r="89" spans="1:187" ht="12.75" hidden="1">
      <c r="A89" s="200">
        <v>2</v>
      </c>
      <c r="B89" s="200"/>
      <c r="C89" s="200"/>
      <c r="D89" s="200"/>
      <c r="E89" s="200"/>
      <c r="F89" s="200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  <c r="DB89" s="218"/>
      <c r="DC89" s="218"/>
      <c r="DD89" s="218"/>
      <c r="DE89" s="218"/>
      <c r="DF89" s="218"/>
      <c r="DG89" s="218"/>
      <c r="DH89" s="218"/>
      <c r="DI89" s="218"/>
      <c r="DJ89" s="218"/>
      <c r="DK89" s="218"/>
      <c r="DL89" s="218"/>
      <c r="DM89" s="218"/>
      <c r="DN89" s="218"/>
      <c r="DO89" s="218"/>
      <c r="DP89" s="218"/>
      <c r="DQ89" s="218"/>
      <c r="DR89" s="218"/>
      <c r="DS89" s="218"/>
      <c r="DT89" s="218"/>
      <c r="DU89" s="218"/>
      <c r="DV89" s="218"/>
      <c r="DW89" s="205"/>
      <c r="DX89" s="217"/>
      <c r="DY89" s="217"/>
      <c r="DZ89" s="217"/>
      <c r="EA89" s="217"/>
      <c r="EB89" s="217"/>
      <c r="EC89" s="217"/>
      <c r="ED89" s="217"/>
      <c r="EE89" s="217"/>
      <c r="EF89" s="217"/>
      <c r="EG89" s="217"/>
      <c r="EH89" s="217"/>
      <c r="EI89" s="217"/>
      <c r="EJ89" s="217"/>
      <c r="EK89" s="217"/>
      <c r="EL89" s="217"/>
      <c r="EM89" s="217"/>
      <c r="EN89" s="217"/>
      <c r="EO89" s="217"/>
      <c r="EP89" s="217"/>
      <c r="EQ89" s="217"/>
      <c r="ER89" s="224"/>
      <c r="ES89" s="205"/>
      <c r="ET89" s="206"/>
      <c r="EU89" s="206"/>
      <c r="EV89" s="206"/>
      <c r="EW89" s="206"/>
      <c r="EX89" s="206"/>
      <c r="EY89" s="206"/>
      <c r="EZ89" s="206"/>
      <c r="FA89" s="206"/>
      <c r="FB89" s="206"/>
      <c r="FC89" s="206"/>
      <c r="FD89" s="206"/>
      <c r="FE89" s="206"/>
      <c r="FF89" s="206"/>
      <c r="FG89" s="206"/>
      <c r="FH89" s="206"/>
      <c r="FI89" s="206"/>
      <c r="FJ89" s="206"/>
      <c r="FK89" s="206"/>
      <c r="FL89" s="206"/>
      <c r="FM89" s="206"/>
      <c r="FN89" s="206"/>
      <c r="FO89" s="206"/>
      <c r="FP89" s="206"/>
      <c r="FQ89" s="206"/>
      <c r="FR89" s="206"/>
      <c r="FS89" s="206"/>
      <c r="FT89" s="206"/>
      <c r="FU89" s="206"/>
      <c r="FV89" s="206"/>
      <c r="FW89" s="206"/>
      <c r="FX89" s="206"/>
      <c r="FY89" s="206"/>
      <c r="FZ89" s="206"/>
      <c r="GA89" s="206"/>
      <c r="GB89" s="206"/>
      <c r="GC89" s="206"/>
      <c r="GD89" s="206"/>
      <c r="GE89" s="207"/>
    </row>
    <row r="90" spans="1:187" ht="11.25" customHeight="1" hidden="1">
      <c r="A90" s="221" t="s">
        <v>18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2"/>
      <c r="EF90" s="222"/>
      <c r="EG90" s="222"/>
      <c r="EH90" s="222"/>
      <c r="EI90" s="222"/>
      <c r="EJ90" s="222"/>
      <c r="EK90" s="222"/>
      <c r="EL90" s="222"/>
      <c r="EM90" s="222"/>
      <c r="EN90" s="222"/>
      <c r="EO90" s="222"/>
      <c r="EP90" s="222"/>
      <c r="EQ90" s="222"/>
      <c r="ER90" s="223"/>
      <c r="ES90" s="205"/>
      <c r="ET90" s="206"/>
      <c r="EU90" s="206"/>
      <c r="EV90" s="206"/>
      <c r="EW90" s="206"/>
      <c r="EX90" s="206"/>
      <c r="EY90" s="206"/>
      <c r="EZ90" s="206"/>
      <c r="FA90" s="206"/>
      <c r="FB90" s="206"/>
      <c r="FC90" s="206"/>
      <c r="FD90" s="206"/>
      <c r="FE90" s="206"/>
      <c r="FF90" s="206"/>
      <c r="FG90" s="206"/>
      <c r="FH90" s="206"/>
      <c r="FI90" s="206"/>
      <c r="FJ90" s="206"/>
      <c r="FK90" s="206"/>
      <c r="FL90" s="206"/>
      <c r="FM90" s="206"/>
      <c r="FN90" s="206"/>
      <c r="FO90" s="206"/>
      <c r="FP90" s="206"/>
      <c r="FQ90" s="206"/>
      <c r="FR90" s="206"/>
      <c r="FS90" s="206"/>
      <c r="FT90" s="206"/>
      <c r="FU90" s="206"/>
      <c r="FV90" s="206"/>
      <c r="FW90" s="206"/>
      <c r="FX90" s="206"/>
      <c r="FY90" s="206"/>
      <c r="FZ90" s="206"/>
      <c r="GA90" s="206"/>
      <c r="GB90" s="206"/>
      <c r="GC90" s="206"/>
      <c r="GD90" s="206"/>
      <c r="GE90" s="207"/>
    </row>
    <row r="91" spans="1:187" ht="17.25" customHeight="1" hidden="1">
      <c r="A91" s="219" t="s">
        <v>147</v>
      </c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  <c r="CH91" s="220"/>
      <c r="CI91" s="220"/>
      <c r="CJ91" s="220"/>
      <c r="CK91" s="220"/>
      <c r="CL91" s="220"/>
      <c r="CM91" s="220"/>
      <c r="CN91" s="220"/>
      <c r="CO91" s="220"/>
      <c r="CP91" s="220"/>
      <c r="CQ91" s="220"/>
      <c r="CR91" s="220"/>
      <c r="CS91" s="220"/>
      <c r="CT91" s="220"/>
      <c r="CU91" s="220"/>
      <c r="CV91" s="220"/>
      <c r="CW91" s="220"/>
      <c r="CX91" s="220"/>
      <c r="CY91" s="220"/>
      <c r="CZ91" s="220"/>
      <c r="DA91" s="220"/>
      <c r="DB91" s="220"/>
      <c r="DC91" s="220"/>
      <c r="DD91" s="220"/>
      <c r="DE91" s="220"/>
      <c r="DF91" s="220"/>
      <c r="DG91" s="220"/>
      <c r="DH91" s="220"/>
      <c r="DI91" s="220"/>
      <c r="DJ91" s="220"/>
      <c r="DK91" s="220"/>
      <c r="DL91" s="220"/>
      <c r="DM91" s="220"/>
      <c r="DN91" s="220"/>
      <c r="DO91" s="220"/>
      <c r="DP91" s="220"/>
      <c r="DQ91" s="220"/>
      <c r="DR91" s="220"/>
      <c r="DS91" s="220"/>
      <c r="DT91" s="220"/>
      <c r="DU91" s="220"/>
      <c r="DV91" s="220"/>
      <c r="DW91" s="220"/>
      <c r="DX91" s="220"/>
      <c r="DY91" s="220"/>
      <c r="DZ91" s="220"/>
      <c r="EA91" s="220"/>
      <c r="EB91" s="220"/>
      <c r="EC91" s="220"/>
      <c r="ED91" s="220"/>
      <c r="EE91" s="220"/>
      <c r="EF91" s="220"/>
      <c r="EG91" s="220"/>
      <c r="EH91" s="220"/>
      <c r="EI91" s="220"/>
      <c r="EJ91" s="220"/>
      <c r="EK91" s="220"/>
      <c r="EL91" s="220"/>
      <c r="EM91" s="220"/>
      <c r="EN91" s="220"/>
      <c r="EO91" s="220"/>
      <c r="EP91" s="220"/>
      <c r="EQ91" s="220"/>
      <c r="ER91" s="220"/>
      <c r="ES91" s="220"/>
      <c r="ET91" s="220"/>
      <c r="EU91" s="220"/>
      <c r="EV91" s="220"/>
      <c r="EW91" s="220"/>
      <c r="EX91" s="220"/>
      <c r="EY91" s="220"/>
      <c r="EZ91" s="220"/>
      <c r="FA91" s="220"/>
      <c r="FB91" s="220"/>
      <c r="FC91" s="220"/>
      <c r="FD91" s="220"/>
      <c r="FE91" s="220"/>
      <c r="FF91" s="220"/>
      <c r="FG91" s="220"/>
      <c r="FH91" s="220"/>
      <c r="FI91" s="220"/>
      <c r="FJ91" s="220"/>
      <c r="FK91" s="220"/>
      <c r="FL91" s="220"/>
      <c r="FM91" s="220"/>
      <c r="FN91" s="220"/>
      <c r="FO91" s="220"/>
      <c r="FP91" s="220"/>
      <c r="FQ91" s="220"/>
      <c r="FR91" s="220"/>
      <c r="FS91" s="220"/>
      <c r="FT91" s="220"/>
      <c r="FU91" s="220"/>
      <c r="FV91" s="220"/>
      <c r="FW91" s="220"/>
      <c r="FX91" s="220"/>
      <c r="FY91" s="220"/>
      <c r="FZ91" s="220"/>
      <c r="GA91" s="220"/>
      <c r="GB91" s="220"/>
      <c r="GC91" s="220"/>
      <c r="GD91" s="220"/>
      <c r="GE91" s="220"/>
    </row>
    <row r="92" spans="1:195" ht="11.25" hidden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</row>
    <row r="93" spans="1:195" ht="12" hidden="1">
      <c r="A93" s="203" t="s">
        <v>149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3"/>
      <c r="EA93" s="203"/>
      <c r="EB93" s="203"/>
      <c r="EC93" s="203"/>
      <c r="ED93" s="203"/>
      <c r="EE93" s="203"/>
      <c r="EF93" s="203"/>
      <c r="EG93" s="203"/>
      <c r="EH93" s="203"/>
      <c r="EI93" s="203"/>
      <c r="EJ93" s="203"/>
      <c r="EK93" s="203"/>
      <c r="EL93" s="203"/>
      <c r="EM93" s="203"/>
      <c r="EN93" s="203"/>
      <c r="EO93" s="203"/>
      <c r="EP93" s="203"/>
      <c r="EQ93" s="203"/>
      <c r="ER93" s="203"/>
      <c r="ES93" s="203"/>
      <c r="ET93" s="203"/>
      <c r="EU93" s="203"/>
      <c r="EV93" s="203"/>
      <c r="EW93" s="203"/>
      <c r="EX93" s="203"/>
      <c r="EY93" s="203"/>
      <c r="EZ93" s="203"/>
      <c r="FA93" s="203"/>
      <c r="FB93" s="203"/>
      <c r="FC93" s="203"/>
      <c r="FD93" s="203"/>
      <c r="FE93" s="203"/>
      <c r="FF93" s="203"/>
      <c r="FG93" s="203"/>
      <c r="FH93" s="203"/>
      <c r="FI93" s="203"/>
      <c r="FJ93" s="203"/>
      <c r="FK93" s="203"/>
      <c r="FL93" s="203"/>
      <c r="FM93" s="203"/>
      <c r="FN93" s="203"/>
      <c r="FO93" s="203"/>
      <c r="FP93" s="203"/>
      <c r="FQ93" s="203"/>
      <c r="FR93" s="203"/>
      <c r="FS93" s="203"/>
      <c r="FT93" s="203"/>
      <c r="FU93" s="203"/>
      <c r="FV93" s="203"/>
      <c r="FW93" s="203"/>
      <c r="FX93" s="203"/>
      <c r="FY93" s="203"/>
      <c r="FZ93" s="203"/>
      <c r="GA93" s="203"/>
      <c r="GB93" s="203"/>
      <c r="GC93" s="203"/>
      <c r="GD93" s="203"/>
      <c r="GE93" s="203"/>
      <c r="GF93" s="72"/>
      <c r="GG93" s="72"/>
      <c r="GH93" s="72"/>
      <c r="GI93" s="72"/>
      <c r="GJ93" s="72"/>
      <c r="GK93" s="72"/>
      <c r="GL93" s="72"/>
      <c r="GM93" s="72"/>
    </row>
    <row r="94" spans="188:195" ht="6.75" customHeight="1" hidden="1">
      <c r="GF94" s="72"/>
      <c r="GG94" s="72"/>
      <c r="GH94" s="72"/>
      <c r="GI94" s="72"/>
      <c r="GJ94" s="72"/>
      <c r="GK94" s="72"/>
      <c r="GL94" s="72"/>
      <c r="GM94" s="72"/>
    </row>
    <row r="95" spans="1:195" ht="27.75" customHeight="1" hidden="1">
      <c r="A95" s="226" t="s">
        <v>106</v>
      </c>
      <c r="B95" s="227"/>
      <c r="C95" s="227"/>
      <c r="D95" s="227"/>
      <c r="E95" s="228"/>
      <c r="F95" s="226" t="s">
        <v>35</v>
      </c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8"/>
      <c r="AR95" s="208" t="s">
        <v>154</v>
      </c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10"/>
      <c r="BD95" s="208" t="s">
        <v>130</v>
      </c>
      <c r="BE95" s="209"/>
      <c r="BF95" s="209"/>
      <c r="BG95" s="209"/>
      <c r="BH95" s="209"/>
      <c r="BI95" s="209"/>
      <c r="BJ95" s="209"/>
      <c r="BK95" s="209"/>
      <c r="BL95" s="209"/>
      <c r="BM95" s="210"/>
      <c r="BN95" s="208" t="s">
        <v>131</v>
      </c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10"/>
      <c r="CD95" s="208" t="s">
        <v>160</v>
      </c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8" t="s">
        <v>77</v>
      </c>
      <c r="CR95" s="214"/>
      <c r="CS95" s="214"/>
      <c r="CT95" s="214"/>
      <c r="CU95" s="214"/>
      <c r="CV95" s="214"/>
      <c r="CW95" s="214"/>
      <c r="CX95" s="214"/>
      <c r="CY95" s="209"/>
      <c r="CZ95" s="209"/>
      <c r="DA95" s="209"/>
      <c r="DB95" s="200" t="s">
        <v>156</v>
      </c>
      <c r="DC95" s="218"/>
      <c r="DD95" s="218"/>
      <c r="DE95" s="218"/>
      <c r="DF95" s="218"/>
      <c r="DG95" s="218"/>
      <c r="DH95" s="218"/>
      <c r="DI95" s="218"/>
      <c r="DJ95" s="218"/>
      <c r="DK95" s="218"/>
      <c r="DL95" s="218"/>
      <c r="DM95" s="218"/>
      <c r="DN95" s="208" t="s">
        <v>150</v>
      </c>
      <c r="DO95" s="209"/>
      <c r="DP95" s="209"/>
      <c r="DQ95" s="209"/>
      <c r="DR95" s="209"/>
      <c r="DS95" s="209"/>
      <c r="DT95" s="209"/>
      <c r="DU95" s="209"/>
      <c r="DV95" s="209"/>
      <c r="DW95" s="209"/>
      <c r="DX95" s="209"/>
      <c r="DY95" s="209"/>
      <c r="DZ95" s="209"/>
      <c r="EA95" s="209"/>
      <c r="EB95" s="209"/>
      <c r="EC95" s="210"/>
      <c r="ED95" s="232" t="s">
        <v>133</v>
      </c>
      <c r="EE95" s="233"/>
      <c r="EF95" s="233"/>
      <c r="EG95" s="233"/>
      <c r="EH95" s="233"/>
      <c r="EI95" s="233"/>
      <c r="EJ95" s="233"/>
      <c r="EK95" s="233"/>
      <c r="EL95" s="233"/>
      <c r="EM95" s="233"/>
      <c r="EN95" s="233"/>
      <c r="EO95" s="233"/>
      <c r="EP95" s="233"/>
      <c r="EQ95" s="233"/>
      <c r="ER95" s="233"/>
      <c r="ES95" s="233"/>
      <c r="ET95" s="233"/>
      <c r="EU95" s="233"/>
      <c r="EV95" s="233"/>
      <c r="EW95" s="233"/>
      <c r="EX95" s="233"/>
      <c r="EY95" s="233"/>
      <c r="EZ95" s="233"/>
      <c r="FA95" s="233"/>
      <c r="FB95" s="233"/>
      <c r="FC95" s="233"/>
      <c r="FD95" s="233"/>
      <c r="FE95" s="233"/>
      <c r="FF95" s="233"/>
      <c r="FG95" s="233"/>
      <c r="FH95" s="233"/>
      <c r="FI95" s="233"/>
      <c r="FJ95" s="233"/>
      <c r="FK95" s="233"/>
      <c r="FL95" s="234"/>
      <c r="FM95" s="234"/>
      <c r="FN95" s="234"/>
      <c r="FO95" s="234"/>
      <c r="FP95" s="234"/>
      <c r="FQ95" s="234"/>
      <c r="FR95" s="234"/>
      <c r="FS95" s="234"/>
      <c r="FT95" s="234"/>
      <c r="FU95" s="234"/>
      <c r="FV95" s="234"/>
      <c r="FW95" s="234"/>
      <c r="FX95" s="234"/>
      <c r="FY95" s="234"/>
      <c r="FZ95" s="234"/>
      <c r="GA95" s="234"/>
      <c r="GB95" s="234"/>
      <c r="GC95" s="234"/>
      <c r="GD95" s="234"/>
      <c r="GE95" s="235"/>
      <c r="GF95" s="72"/>
      <c r="GG95" s="72"/>
      <c r="GH95" s="72"/>
      <c r="GI95" s="72"/>
      <c r="GJ95" s="72"/>
      <c r="GK95" s="72"/>
      <c r="GL95" s="72"/>
      <c r="GM95" s="72"/>
    </row>
    <row r="96" spans="1:195" ht="50.25" customHeight="1" hidden="1">
      <c r="A96" s="229"/>
      <c r="B96" s="230"/>
      <c r="C96" s="230"/>
      <c r="D96" s="230"/>
      <c r="E96" s="231"/>
      <c r="F96" s="229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1"/>
      <c r="AR96" s="211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3"/>
      <c r="BD96" s="211"/>
      <c r="BE96" s="212"/>
      <c r="BF96" s="212"/>
      <c r="BG96" s="212"/>
      <c r="BH96" s="212"/>
      <c r="BI96" s="212"/>
      <c r="BJ96" s="212"/>
      <c r="BK96" s="212"/>
      <c r="BL96" s="212"/>
      <c r="BM96" s="213"/>
      <c r="BN96" s="211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3"/>
      <c r="CD96" s="211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5"/>
      <c r="CR96" s="216"/>
      <c r="CS96" s="216"/>
      <c r="CT96" s="216"/>
      <c r="CU96" s="216"/>
      <c r="CV96" s="216"/>
      <c r="CW96" s="216"/>
      <c r="CX96" s="216"/>
      <c r="CY96" s="212"/>
      <c r="CZ96" s="212"/>
      <c r="DA96" s="212"/>
      <c r="DB96" s="218"/>
      <c r="DC96" s="218"/>
      <c r="DD96" s="218"/>
      <c r="DE96" s="218"/>
      <c r="DF96" s="218"/>
      <c r="DG96" s="218"/>
      <c r="DH96" s="218"/>
      <c r="DI96" s="218"/>
      <c r="DJ96" s="218"/>
      <c r="DK96" s="218"/>
      <c r="DL96" s="218"/>
      <c r="DM96" s="218"/>
      <c r="DN96" s="211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3"/>
      <c r="ED96" s="205" t="s">
        <v>166</v>
      </c>
      <c r="EE96" s="217"/>
      <c r="EF96" s="217"/>
      <c r="EG96" s="217"/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7"/>
      <c r="ET96" s="217"/>
      <c r="EU96" s="217"/>
      <c r="EV96" s="205" t="s">
        <v>167</v>
      </c>
      <c r="EW96" s="206"/>
      <c r="EX96" s="206"/>
      <c r="EY96" s="206"/>
      <c r="EZ96" s="206"/>
      <c r="FA96" s="206"/>
      <c r="FB96" s="206"/>
      <c r="FC96" s="206"/>
      <c r="FD96" s="206"/>
      <c r="FE96" s="206"/>
      <c r="FF96" s="206"/>
      <c r="FG96" s="206"/>
      <c r="FH96" s="206"/>
      <c r="FI96" s="206"/>
      <c r="FJ96" s="206"/>
      <c r="FK96" s="207"/>
      <c r="FL96" s="206" t="s">
        <v>134</v>
      </c>
      <c r="FM96" s="206"/>
      <c r="FN96" s="206"/>
      <c r="FO96" s="206"/>
      <c r="FP96" s="206"/>
      <c r="FQ96" s="206"/>
      <c r="FR96" s="206"/>
      <c r="FS96" s="206"/>
      <c r="FT96" s="206"/>
      <c r="FU96" s="206"/>
      <c r="FV96" s="206"/>
      <c r="FW96" s="206"/>
      <c r="FX96" s="206"/>
      <c r="FY96" s="206"/>
      <c r="FZ96" s="206"/>
      <c r="GA96" s="206"/>
      <c r="GB96" s="206"/>
      <c r="GC96" s="206"/>
      <c r="GD96" s="206"/>
      <c r="GE96" s="207"/>
      <c r="GF96" s="72"/>
      <c r="GG96" s="72"/>
      <c r="GH96" s="72"/>
      <c r="GI96" s="72"/>
      <c r="GJ96" s="72"/>
      <c r="GK96" s="72"/>
      <c r="GL96" s="72"/>
      <c r="GM96" s="72"/>
    </row>
    <row r="97" spans="1:195" ht="11.25" hidden="1">
      <c r="A97" s="200">
        <v>1</v>
      </c>
      <c r="B97" s="200"/>
      <c r="C97" s="200"/>
      <c r="D97" s="200"/>
      <c r="E97" s="200"/>
      <c r="F97" s="205">
        <v>2</v>
      </c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5">
        <v>3</v>
      </c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5">
        <v>4</v>
      </c>
      <c r="BE97" s="206"/>
      <c r="BF97" s="206"/>
      <c r="BG97" s="206"/>
      <c r="BH97" s="206"/>
      <c r="BI97" s="206"/>
      <c r="BJ97" s="206"/>
      <c r="BK97" s="206"/>
      <c r="BL97" s="206"/>
      <c r="BM97" s="207"/>
      <c r="BN97" s="205">
        <v>5</v>
      </c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6"/>
      <c r="CC97" s="207"/>
      <c r="CD97" s="205">
        <v>6</v>
      </c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206"/>
      <c r="CP97" s="206"/>
      <c r="CQ97" s="200">
        <v>7</v>
      </c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6">
        <v>8</v>
      </c>
      <c r="DC97" s="206"/>
      <c r="DD97" s="206"/>
      <c r="DE97" s="206"/>
      <c r="DF97" s="206"/>
      <c r="DG97" s="206"/>
      <c r="DH97" s="206"/>
      <c r="DI97" s="206"/>
      <c r="DJ97" s="206"/>
      <c r="DK97" s="206"/>
      <c r="DL97" s="206"/>
      <c r="DM97" s="207"/>
      <c r="DN97" s="205">
        <v>9</v>
      </c>
      <c r="DO97" s="206"/>
      <c r="DP97" s="206"/>
      <c r="DQ97" s="206"/>
      <c r="DR97" s="206"/>
      <c r="DS97" s="206"/>
      <c r="DT97" s="206"/>
      <c r="DU97" s="206"/>
      <c r="DV97" s="206"/>
      <c r="DW97" s="206"/>
      <c r="DX97" s="206"/>
      <c r="DY97" s="206"/>
      <c r="DZ97" s="206"/>
      <c r="EA97" s="206"/>
      <c r="EB97" s="206"/>
      <c r="EC97" s="207"/>
      <c r="ED97" s="205">
        <v>10</v>
      </c>
      <c r="EE97" s="206"/>
      <c r="EF97" s="206"/>
      <c r="EG97" s="206"/>
      <c r="EH97" s="206"/>
      <c r="EI97" s="206"/>
      <c r="EJ97" s="206"/>
      <c r="EK97" s="206"/>
      <c r="EL97" s="206"/>
      <c r="EM97" s="206"/>
      <c r="EN97" s="206"/>
      <c r="EO97" s="206"/>
      <c r="EP97" s="206"/>
      <c r="EQ97" s="206"/>
      <c r="ER97" s="206"/>
      <c r="ES97" s="206"/>
      <c r="ET97" s="206"/>
      <c r="EU97" s="206"/>
      <c r="EV97" s="205">
        <v>11</v>
      </c>
      <c r="EW97" s="206"/>
      <c r="EX97" s="206"/>
      <c r="EY97" s="206"/>
      <c r="EZ97" s="206"/>
      <c r="FA97" s="206"/>
      <c r="FB97" s="206"/>
      <c r="FC97" s="206"/>
      <c r="FD97" s="206"/>
      <c r="FE97" s="206"/>
      <c r="FF97" s="206"/>
      <c r="FG97" s="206"/>
      <c r="FH97" s="206"/>
      <c r="FI97" s="206"/>
      <c r="FJ97" s="206"/>
      <c r="FK97" s="207"/>
      <c r="FL97" s="206">
        <v>12</v>
      </c>
      <c r="FM97" s="206"/>
      <c r="FN97" s="206"/>
      <c r="FO97" s="206"/>
      <c r="FP97" s="206"/>
      <c r="FQ97" s="206"/>
      <c r="FR97" s="206"/>
      <c r="FS97" s="206"/>
      <c r="FT97" s="206"/>
      <c r="FU97" s="206"/>
      <c r="FV97" s="206"/>
      <c r="FW97" s="206"/>
      <c r="FX97" s="206"/>
      <c r="FY97" s="206"/>
      <c r="FZ97" s="206"/>
      <c r="GA97" s="206"/>
      <c r="GB97" s="206"/>
      <c r="GC97" s="206"/>
      <c r="GD97" s="206"/>
      <c r="GE97" s="207"/>
      <c r="GF97" s="72"/>
      <c r="GG97" s="72"/>
      <c r="GH97" s="72"/>
      <c r="GI97" s="72"/>
      <c r="GJ97" s="72"/>
      <c r="GK97" s="72"/>
      <c r="GL97" s="72"/>
      <c r="GM97" s="72"/>
    </row>
    <row r="98" spans="1:195" ht="12.75" hidden="1">
      <c r="A98" s="200">
        <v>1</v>
      </c>
      <c r="B98" s="200"/>
      <c r="C98" s="200"/>
      <c r="D98" s="200"/>
      <c r="E98" s="200"/>
      <c r="F98" s="205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5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05"/>
      <c r="BE98" s="217"/>
      <c r="BF98" s="217"/>
      <c r="BG98" s="217"/>
      <c r="BH98" s="217"/>
      <c r="BI98" s="217"/>
      <c r="BJ98" s="217"/>
      <c r="BK98" s="217"/>
      <c r="BL98" s="217"/>
      <c r="BM98" s="224"/>
      <c r="BN98" s="205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17"/>
      <c r="CB98" s="217"/>
      <c r="CC98" s="224"/>
      <c r="CD98" s="205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6"/>
      <c r="DC98" s="206"/>
      <c r="DD98" s="206"/>
      <c r="DE98" s="206"/>
      <c r="DF98" s="206"/>
      <c r="DG98" s="206"/>
      <c r="DH98" s="206"/>
      <c r="DI98" s="206"/>
      <c r="DJ98" s="206"/>
      <c r="DK98" s="206"/>
      <c r="DL98" s="206"/>
      <c r="DM98" s="207"/>
      <c r="DN98" s="205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24"/>
      <c r="ED98" s="205"/>
      <c r="EE98" s="217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7"/>
      <c r="ET98" s="217"/>
      <c r="EU98" s="217"/>
      <c r="EV98" s="259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7"/>
      <c r="FI98" s="217"/>
      <c r="FJ98" s="217"/>
      <c r="FK98" s="224"/>
      <c r="FL98" s="217"/>
      <c r="FM98" s="217"/>
      <c r="FN98" s="217"/>
      <c r="FO98" s="217"/>
      <c r="FP98" s="217"/>
      <c r="FQ98" s="217"/>
      <c r="FR98" s="217"/>
      <c r="FS98" s="217"/>
      <c r="FT98" s="217"/>
      <c r="FU98" s="217"/>
      <c r="FV98" s="217"/>
      <c r="FW98" s="217"/>
      <c r="FX98" s="217"/>
      <c r="FY98" s="217"/>
      <c r="FZ98" s="217"/>
      <c r="GA98" s="217"/>
      <c r="GB98" s="217"/>
      <c r="GC98" s="217"/>
      <c r="GD98" s="217"/>
      <c r="GE98" s="224"/>
      <c r="GF98" s="72"/>
      <c r="GG98" s="72"/>
      <c r="GH98" s="72"/>
      <c r="GI98" s="72"/>
      <c r="GJ98" s="72"/>
      <c r="GK98" s="72"/>
      <c r="GL98" s="72"/>
      <c r="GM98" s="72"/>
    </row>
    <row r="99" spans="1:195" ht="12.75" hidden="1">
      <c r="A99" s="200">
        <v>2</v>
      </c>
      <c r="B99" s="200"/>
      <c r="C99" s="200"/>
      <c r="D99" s="200"/>
      <c r="E99" s="200"/>
      <c r="F99" s="205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5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05"/>
      <c r="BE99" s="217"/>
      <c r="BF99" s="217"/>
      <c r="BG99" s="217"/>
      <c r="BH99" s="217"/>
      <c r="BI99" s="217"/>
      <c r="BJ99" s="217"/>
      <c r="BK99" s="217"/>
      <c r="BL99" s="217"/>
      <c r="BM99" s="224"/>
      <c r="BN99" s="205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06"/>
      <c r="CA99" s="217"/>
      <c r="CB99" s="217"/>
      <c r="CC99" s="224"/>
      <c r="CD99" s="205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6"/>
      <c r="DC99" s="206"/>
      <c r="DD99" s="206"/>
      <c r="DE99" s="206"/>
      <c r="DF99" s="206"/>
      <c r="DG99" s="206"/>
      <c r="DH99" s="206"/>
      <c r="DI99" s="206"/>
      <c r="DJ99" s="206"/>
      <c r="DK99" s="206"/>
      <c r="DL99" s="206"/>
      <c r="DM99" s="207"/>
      <c r="DN99" s="205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24"/>
      <c r="ED99" s="205"/>
      <c r="EE99" s="217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7"/>
      <c r="ET99" s="217"/>
      <c r="EU99" s="217"/>
      <c r="EV99" s="259"/>
      <c r="EW99" s="217"/>
      <c r="EX99" s="217"/>
      <c r="EY99" s="217"/>
      <c r="EZ99" s="217"/>
      <c r="FA99" s="217"/>
      <c r="FB99" s="217"/>
      <c r="FC99" s="217"/>
      <c r="FD99" s="217"/>
      <c r="FE99" s="217"/>
      <c r="FF99" s="217"/>
      <c r="FG99" s="217"/>
      <c r="FH99" s="217"/>
      <c r="FI99" s="217"/>
      <c r="FJ99" s="217"/>
      <c r="FK99" s="224"/>
      <c r="FL99" s="217"/>
      <c r="FM99" s="217"/>
      <c r="FN99" s="217"/>
      <c r="FO99" s="217"/>
      <c r="FP99" s="217"/>
      <c r="FQ99" s="217"/>
      <c r="FR99" s="217"/>
      <c r="FS99" s="217"/>
      <c r="FT99" s="217"/>
      <c r="FU99" s="217"/>
      <c r="FV99" s="217"/>
      <c r="FW99" s="217"/>
      <c r="FX99" s="217"/>
      <c r="FY99" s="217"/>
      <c r="FZ99" s="217"/>
      <c r="GA99" s="217"/>
      <c r="GB99" s="217"/>
      <c r="GC99" s="217"/>
      <c r="GD99" s="217"/>
      <c r="GE99" s="224"/>
      <c r="GF99" s="72"/>
      <c r="GG99" s="72"/>
      <c r="GH99" s="72"/>
      <c r="GI99" s="72"/>
      <c r="GJ99" s="72"/>
      <c r="GK99" s="72"/>
      <c r="GL99" s="72"/>
      <c r="GM99" s="72"/>
    </row>
    <row r="100" spans="1:195" ht="12.75" hidden="1">
      <c r="A100" s="200">
        <v>3</v>
      </c>
      <c r="B100" s="200"/>
      <c r="C100" s="200"/>
      <c r="D100" s="200"/>
      <c r="E100" s="200"/>
      <c r="F100" s="205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5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05"/>
      <c r="BE100" s="217"/>
      <c r="BF100" s="217"/>
      <c r="BG100" s="217"/>
      <c r="BH100" s="217"/>
      <c r="BI100" s="217"/>
      <c r="BJ100" s="217"/>
      <c r="BK100" s="217"/>
      <c r="BL100" s="217"/>
      <c r="BM100" s="224"/>
      <c r="BN100" s="205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17"/>
      <c r="CB100" s="217"/>
      <c r="CC100" s="224"/>
      <c r="CD100" s="205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6"/>
      <c r="DC100" s="206"/>
      <c r="DD100" s="206"/>
      <c r="DE100" s="206"/>
      <c r="DF100" s="206"/>
      <c r="DG100" s="206"/>
      <c r="DH100" s="206"/>
      <c r="DI100" s="206"/>
      <c r="DJ100" s="206"/>
      <c r="DK100" s="206"/>
      <c r="DL100" s="206"/>
      <c r="DM100" s="207"/>
      <c r="DN100" s="205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24"/>
      <c r="ED100" s="205"/>
      <c r="EE100" s="217"/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7"/>
      <c r="ET100" s="217"/>
      <c r="EU100" s="217"/>
      <c r="EV100" s="259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7"/>
      <c r="FI100" s="217"/>
      <c r="FJ100" s="217"/>
      <c r="FK100" s="224"/>
      <c r="FL100" s="217"/>
      <c r="FM100" s="217"/>
      <c r="FN100" s="217"/>
      <c r="FO100" s="217"/>
      <c r="FP100" s="217"/>
      <c r="FQ100" s="217"/>
      <c r="FR100" s="217"/>
      <c r="FS100" s="217"/>
      <c r="FT100" s="217"/>
      <c r="FU100" s="217"/>
      <c r="FV100" s="217"/>
      <c r="FW100" s="217"/>
      <c r="FX100" s="217"/>
      <c r="FY100" s="217"/>
      <c r="FZ100" s="217"/>
      <c r="GA100" s="217"/>
      <c r="GB100" s="217"/>
      <c r="GC100" s="217"/>
      <c r="GD100" s="217"/>
      <c r="GE100" s="224"/>
      <c r="GF100" s="72"/>
      <c r="GG100" s="72"/>
      <c r="GH100" s="72"/>
      <c r="GI100" s="72"/>
      <c r="GJ100" s="72"/>
      <c r="GK100" s="72"/>
      <c r="GL100" s="72"/>
      <c r="GM100" s="72"/>
    </row>
    <row r="101" spans="1:195" ht="12.75" hidden="1">
      <c r="A101" s="200"/>
      <c r="B101" s="200"/>
      <c r="C101" s="200"/>
      <c r="D101" s="200"/>
      <c r="E101" s="200"/>
      <c r="F101" s="197" t="s">
        <v>18</v>
      </c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205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05"/>
      <c r="BE101" s="217"/>
      <c r="BF101" s="217"/>
      <c r="BG101" s="217"/>
      <c r="BH101" s="217"/>
      <c r="BI101" s="217"/>
      <c r="BJ101" s="217"/>
      <c r="BK101" s="217"/>
      <c r="BL101" s="217"/>
      <c r="BM101" s="224"/>
      <c r="BN101" s="205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17"/>
      <c r="CB101" s="217"/>
      <c r="CC101" s="224"/>
      <c r="CD101" s="205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6"/>
      <c r="DC101" s="206"/>
      <c r="DD101" s="206"/>
      <c r="DE101" s="206"/>
      <c r="DF101" s="206"/>
      <c r="DG101" s="206"/>
      <c r="DH101" s="206"/>
      <c r="DI101" s="206"/>
      <c r="DJ101" s="206"/>
      <c r="DK101" s="206"/>
      <c r="DL101" s="206"/>
      <c r="DM101" s="207"/>
      <c r="DN101" s="205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24"/>
      <c r="ED101" s="205"/>
      <c r="EE101" s="217"/>
      <c r="EF101" s="217"/>
      <c r="EG101" s="217"/>
      <c r="EH101" s="217"/>
      <c r="EI101" s="217"/>
      <c r="EJ101" s="217"/>
      <c r="EK101" s="217"/>
      <c r="EL101" s="217"/>
      <c r="EM101" s="217"/>
      <c r="EN101" s="217"/>
      <c r="EO101" s="217"/>
      <c r="EP101" s="217"/>
      <c r="EQ101" s="217"/>
      <c r="ER101" s="217"/>
      <c r="ES101" s="217"/>
      <c r="ET101" s="217"/>
      <c r="EU101" s="217"/>
      <c r="EV101" s="259"/>
      <c r="EW101" s="217"/>
      <c r="EX101" s="217"/>
      <c r="EY101" s="217"/>
      <c r="EZ101" s="217"/>
      <c r="FA101" s="217"/>
      <c r="FB101" s="217"/>
      <c r="FC101" s="217"/>
      <c r="FD101" s="217"/>
      <c r="FE101" s="217"/>
      <c r="FF101" s="217"/>
      <c r="FG101" s="217"/>
      <c r="FH101" s="217"/>
      <c r="FI101" s="217"/>
      <c r="FJ101" s="217"/>
      <c r="FK101" s="224"/>
      <c r="FL101" s="217"/>
      <c r="FM101" s="217"/>
      <c r="FN101" s="217"/>
      <c r="FO101" s="217"/>
      <c r="FP101" s="217"/>
      <c r="FQ101" s="217"/>
      <c r="FR101" s="217"/>
      <c r="FS101" s="217"/>
      <c r="FT101" s="217"/>
      <c r="FU101" s="217"/>
      <c r="FV101" s="217"/>
      <c r="FW101" s="217"/>
      <c r="FX101" s="217"/>
      <c r="FY101" s="217"/>
      <c r="FZ101" s="217"/>
      <c r="GA101" s="217"/>
      <c r="GB101" s="217"/>
      <c r="GC101" s="217"/>
      <c r="GD101" s="217"/>
      <c r="GE101" s="224"/>
      <c r="GF101" s="72"/>
      <c r="GG101" s="72"/>
      <c r="GH101" s="72"/>
      <c r="GI101" s="72"/>
      <c r="GJ101" s="72"/>
      <c r="GK101" s="72"/>
      <c r="GL101" s="72"/>
      <c r="GM101" s="72"/>
    </row>
    <row r="102" spans="1:195" ht="29.25" customHeight="1" hidden="1">
      <c r="A102" s="219" t="s">
        <v>155</v>
      </c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  <c r="BZ102" s="220"/>
      <c r="CA102" s="220"/>
      <c r="CB102" s="220"/>
      <c r="CC102" s="220"/>
      <c r="CD102" s="220"/>
      <c r="CE102" s="220"/>
      <c r="CF102" s="220"/>
      <c r="CG102" s="220"/>
      <c r="CH102" s="220"/>
      <c r="CI102" s="220"/>
      <c r="CJ102" s="220"/>
      <c r="CK102" s="220"/>
      <c r="CL102" s="220"/>
      <c r="CM102" s="220"/>
      <c r="CN102" s="220"/>
      <c r="CO102" s="220"/>
      <c r="CP102" s="220"/>
      <c r="CQ102" s="220"/>
      <c r="CR102" s="220"/>
      <c r="CS102" s="220"/>
      <c r="CT102" s="220"/>
      <c r="CU102" s="220"/>
      <c r="CV102" s="220"/>
      <c r="CW102" s="220"/>
      <c r="CX102" s="220"/>
      <c r="CY102" s="220"/>
      <c r="CZ102" s="220"/>
      <c r="DA102" s="220"/>
      <c r="DB102" s="220"/>
      <c r="DC102" s="220"/>
      <c r="DD102" s="220"/>
      <c r="DE102" s="220"/>
      <c r="DF102" s="220"/>
      <c r="DG102" s="220"/>
      <c r="DH102" s="220"/>
      <c r="DI102" s="220"/>
      <c r="DJ102" s="220"/>
      <c r="DK102" s="220"/>
      <c r="DL102" s="220"/>
      <c r="DM102" s="220"/>
      <c r="DN102" s="220"/>
      <c r="DO102" s="220"/>
      <c r="DP102" s="220"/>
      <c r="DQ102" s="220"/>
      <c r="DR102" s="220"/>
      <c r="DS102" s="220"/>
      <c r="DT102" s="220"/>
      <c r="DU102" s="220"/>
      <c r="DV102" s="220"/>
      <c r="DW102" s="220"/>
      <c r="DX102" s="220"/>
      <c r="DY102" s="220"/>
      <c r="DZ102" s="220"/>
      <c r="EA102" s="220"/>
      <c r="EB102" s="220"/>
      <c r="EC102" s="220"/>
      <c r="ED102" s="220"/>
      <c r="EE102" s="220"/>
      <c r="EF102" s="220"/>
      <c r="EG102" s="220"/>
      <c r="EH102" s="220"/>
      <c r="EI102" s="220"/>
      <c r="EJ102" s="220"/>
      <c r="EK102" s="220"/>
      <c r="EL102" s="220"/>
      <c r="EM102" s="220"/>
      <c r="EN102" s="220"/>
      <c r="EO102" s="220"/>
      <c r="EP102" s="220"/>
      <c r="EQ102" s="220"/>
      <c r="ER102" s="220"/>
      <c r="ES102" s="220"/>
      <c r="ET102" s="220"/>
      <c r="EU102" s="220"/>
      <c r="EV102" s="220"/>
      <c r="EW102" s="220"/>
      <c r="EX102" s="220"/>
      <c r="EY102" s="220"/>
      <c r="EZ102" s="220"/>
      <c r="FA102" s="220"/>
      <c r="FB102" s="220"/>
      <c r="FC102" s="220"/>
      <c r="FD102" s="220"/>
      <c r="FE102" s="220"/>
      <c r="FF102" s="220"/>
      <c r="FG102" s="220"/>
      <c r="FH102" s="220"/>
      <c r="FI102" s="220"/>
      <c r="FJ102" s="220"/>
      <c r="FK102" s="220"/>
      <c r="FL102" s="220"/>
      <c r="FM102" s="220"/>
      <c r="FN102" s="220"/>
      <c r="FO102" s="220"/>
      <c r="FP102" s="220"/>
      <c r="FQ102" s="220"/>
      <c r="FR102" s="220"/>
      <c r="FS102" s="220"/>
      <c r="FT102" s="220"/>
      <c r="FU102" s="220"/>
      <c r="FV102" s="220"/>
      <c r="FW102" s="220"/>
      <c r="FX102" s="220"/>
      <c r="FY102" s="220"/>
      <c r="FZ102" s="220"/>
      <c r="GA102" s="220"/>
      <c r="GB102" s="220"/>
      <c r="GC102" s="220"/>
      <c r="GD102" s="220"/>
      <c r="GE102" s="220"/>
      <c r="GF102" s="72"/>
      <c r="GG102" s="72"/>
      <c r="GH102" s="72"/>
      <c r="GI102" s="72"/>
      <c r="GJ102" s="72"/>
      <c r="GK102" s="72"/>
      <c r="GL102" s="72"/>
      <c r="GM102" s="72"/>
    </row>
    <row r="103" spans="1:195" ht="11.25" hidden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</row>
    <row r="104" spans="1:195" ht="12">
      <c r="A104" s="203" t="s">
        <v>157</v>
      </c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  <c r="DT104" s="203"/>
      <c r="DU104" s="203"/>
      <c r="DV104" s="203"/>
      <c r="DW104" s="203"/>
      <c r="DX104" s="203"/>
      <c r="DY104" s="203"/>
      <c r="DZ104" s="203"/>
      <c r="EA104" s="203"/>
      <c r="EB104" s="203"/>
      <c r="EC104" s="203"/>
      <c r="ED104" s="203"/>
      <c r="EE104" s="203"/>
      <c r="EF104" s="203"/>
      <c r="EG104" s="203"/>
      <c r="EH104" s="203"/>
      <c r="EI104" s="203"/>
      <c r="EJ104" s="203"/>
      <c r="EK104" s="203"/>
      <c r="EL104" s="203"/>
      <c r="EM104" s="203"/>
      <c r="EN104" s="203"/>
      <c r="EO104" s="203"/>
      <c r="EP104" s="203"/>
      <c r="EQ104" s="203"/>
      <c r="ER104" s="203"/>
      <c r="ES104" s="203"/>
      <c r="ET104" s="203"/>
      <c r="EU104" s="203"/>
      <c r="EV104" s="203"/>
      <c r="EW104" s="203"/>
      <c r="EX104" s="203"/>
      <c r="EY104" s="203"/>
      <c r="EZ104" s="203"/>
      <c r="FA104" s="203"/>
      <c r="FB104" s="203"/>
      <c r="FC104" s="203"/>
      <c r="FD104" s="203"/>
      <c r="FE104" s="203"/>
      <c r="FF104" s="203"/>
      <c r="FG104" s="203"/>
      <c r="FH104" s="203"/>
      <c r="FI104" s="203"/>
      <c r="FJ104" s="203"/>
      <c r="FK104" s="203"/>
      <c r="FL104" s="203"/>
      <c r="FM104" s="203"/>
      <c r="FN104" s="203"/>
      <c r="FO104" s="203"/>
      <c r="FP104" s="203"/>
      <c r="FQ104" s="203"/>
      <c r="FR104" s="203"/>
      <c r="FS104" s="203"/>
      <c r="FT104" s="203"/>
      <c r="FU104" s="203"/>
      <c r="FV104" s="203"/>
      <c r="FW104" s="203"/>
      <c r="FX104" s="203"/>
      <c r="FY104" s="203"/>
      <c r="FZ104" s="203"/>
      <c r="GA104" s="203"/>
      <c r="GB104" s="203"/>
      <c r="GC104" s="203"/>
      <c r="GD104" s="203"/>
      <c r="GE104" s="203"/>
      <c r="GF104" s="72"/>
      <c r="GG104" s="72"/>
      <c r="GH104" s="72"/>
      <c r="GI104" s="72"/>
      <c r="GJ104" s="72"/>
      <c r="GK104" s="72"/>
      <c r="GL104" s="72"/>
      <c r="GM104" s="72"/>
    </row>
    <row r="105" spans="188:195" ht="11.25">
      <c r="GF105" s="72"/>
      <c r="GG105" s="72"/>
      <c r="GH105" s="72"/>
      <c r="GI105" s="72"/>
      <c r="GJ105" s="72"/>
      <c r="GK105" s="72"/>
      <c r="GL105" s="72"/>
      <c r="GM105" s="72"/>
    </row>
    <row r="106" spans="1:195" ht="27.75" customHeight="1">
      <c r="A106" s="200" t="s">
        <v>106</v>
      </c>
      <c r="B106" s="200"/>
      <c r="C106" s="200"/>
      <c r="D106" s="200"/>
      <c r="E106" s="200"/>
      <c r="F106" s="205" t="s">
        <v>35</v>
      </c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6"/>
      <c r="CQ106" s="206"/>
      <c r="CR106" s="206"/>
      <c r="CS106" s="206"/>
      <c r="CT106" s="206"/>
      <c r="CU106" s="206"/>
      <c r="CV106" s="206"/>
      <c r="CW106" s="206"/>
      <c r="CX106" s="206"/>
      <c r="CY106" s="206"/>
      <c r="CZ106" s="206"/>
      <c r="DA106" s="206"/>
      <c r="DB106" s="206"/>
      <c r="DC106" s="206"/>
      <c r="DD106" s="206"/>
      <c r="DE106" s="206"/>
      <c r="DF106" s="206"/>
      <c r="DG106" s="206"/>
      <c r="DH106" s="206"/>
      <c r="DI106" s="206"/>
      <c r="DJ106" s="206"/>
      <c r="DK106" s="206"/>
      <c r="DL106" s="206"/>
      <c r="DM106" s="206"/>
      <c r="DN106" s="206"/>
      <c r="DO106" s="206"/>
      <c r="DP106" s="206"/>
      <c r="DQ106" s="206"/>
      <c r="DR106" s="206"/>
      <c r="DS106" s="206"/>
      <c r="DT106" s="206"/>
      <c r="DU106" s="206"/>
      <c r="DV106" s="206"/>
      <c r="DW106" s="206"/>
      <c r="DX106" s="206"/>
      <c r="DY106" s="206"/>
      <c r="DZ106" s="206"/>
      <c r="EA106" s="206"/>
      <c r="EB106" s="206"/>
      <c r="EC106" s="206"/>
      <c r="ED106" s="206"/>
      <c r="EE106" s="206"/>
      <c r="EF106" s="206"/>
      <c r="EG106" s="206"/>
      <c r="EH106" s="206"/>
      <c r="EI106" s="206"/>
      <c r="EJ106" s="206"/>
      <c r="EK106" s="206"/>
      <c r="EL106" s="206"/>
      <c r="EM106" s="206"/>
      <c r="EN106" s="206"/>
      <c r="EO106" s="206"/>
      <c r="EP106" s="206"/>
      <c r="EQ106" s="206"/>
      <c r="ER106" s="207"/>
      <c r="ES106" s="205" t="s">
        <v>109</v>
      </c>
      <c r="ET106" s="206"/>
      <c r="EU106" s="206"/>
      <c r="EV106" s="206"/>
      <c r="EW106" s="206"/>
      <c r="EX106" s="206"/>
      <c r="EY106" s="206"/>
      <c r="EZ106" s="206"/>
      <c r="FA106" s="206"/>
      <c r="FB106" s="206"/>
      <c r="FC106" s="206"/>
      <c r="FD106" s="206"/>
      <c r="FE106" s="206"/>
      <c r="FF106" s="206"/>
      <c r="FG106" s="206"/>
      <c r="FH106" s="206"/>
      <c r="FI106" s="206"/>
      <c r="FJ106" s="206"/>
      <c r="FK106" s="206"/>
      <c r="FL106" s="206"/>
      <c r="FM106" s="206"/>
      <c r="FN106" s="206"/>
      <c r="FO106" s="206"/>
      <c r="FP106" s="206"/>
      <c r="FQ106" s="206"/>
      <c r="FR106" s="206"/>
      <c r="FS106" s="206"/>
      <c r="FT106" s="206"/>
      <c r="FU106" s="206"/>
      <c r="FV106" s="206"/>
      <c r="FW106" s="206"/>
      <c r="FX106" s="206"/>
      <c r="FY106" s="206"/>
      <c r="FZ106" s="206"/>
      <c r="GA106" s="206"/>
      <c r="GB106" s="206"/>
      <c r="GC106" s="206"/>
      <c r="GD106" s="206"/>
      <c r="GE106" s="207"/>
      <c r="GF106" s="72"/>
      <c r="GG106" s="72"/>
      <c r="GH106" s="72"/>
      <c r="GI106" s="72"/>
      <c r="GJ106" s="72"/>
      <c r="GK106" s="72"/>
      <c r="GL106" s="72"/>
      <c r="GM106" s="72"/>
    </row>
    <row r="107" spans="1:195" ht="12.75" customHeight="1">
      <c r="A107" s="200">
        <v>1</v>
      </c>
      <c r="B107" s="200"/>
      <c r="C107" s="200"/>
      <c r="D107" s="200"/>
      <c r="E107" s="200"/>
      <c r="F107" s="221" t="s">
        <v>260</v>
      </c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2"/>
      <c r="EF107" s="222"/>
      <c r="EG107" s="222"/>
      <c r="EH107" s="222"/>
      <c r="EI107" s="222"/>
      <c r="EJ107" s="222"/>
      <c r="EK107" s="222"/>
      <c r="EL107" s="222"/>
      <c r="EM107" s="222"/>
      <c r="EN107" s="222"/>
      <c r="EO107" s="222"/>
      <c r="EP107" s="222"/>
      <c r="EQ107" s="222"/>
      <c r="ER107" s="223"/>
      <c r="ES107" s="176">
        <v>83097.06</v>
      </c>
      <c r="ET107" s="206"/>
      <c r="EU107" s="206"/>
      <c r="EV107" s="206"/>
      <c r="EW107" s="206"/>
      <c r="EX107" s="206"/>
      <c r="EY107" s="206"/>
      <c r="EZ107" s="206"/>
      <c r="FA107" s="206"/>
      <c r="FB107" s="206"/>
      <c r="FC107" s="206"/>
      <c r="FD107" s="206"/>
      <c r="FE107" s="206"/>
      <c r="FF107" s="206"/>
      <c r="FG107" s="206"/>
      <c r="FH107" s="206"/>
      <c r="FI107" s="206"/>
      <c r="FJ107" s="206"/>
      <c r="FK107" s="206"/>
      <c r="FL107" s="206"/>
      <c r="FM107" s="206"/>
      <c r="FN107" s="206"/>
      <c r="FO107" s="206"/>
      <c r="FP107" s="206"/>
      <c r="FQ107" s="206"/>
      <c r="FR107" s="206"/>
      <c r="FS107" s="206"/>
      <c r="FT107" s="206"/>
      <c r="FU107" s="206"/>
      <c r="FV107" s="206"/>
      <c r="FW107" s="206"/>
      <c r="FX107" s="206"/>
      <c r="FY107" s="206"/>
      <c r="FZ107" s="206"/>
      <c r="GA107" s="206"/>
      <c r="GB107" s="206"/>
      <c r="GC107" s="206"/>
      <c r="GD107" s="206"/>
      <c r="GE107" s="207"/>
      <c r="GF107" s="72"/>
      <c r="GG107" s="72"/>
      <c r="GH107" s="72"/>
      <c r="GI107" s="72"/>
      <c r="GJ107" s="72"/>
      <c r="GK107" s="72"/>
      <c r="GL107" s="72"/>
      <c r="GM107" s="72"/>
    </row>
    <row r="108" spans="1:195" ht="11.25" hidden="1">
      <c r="A108" s="200">
        <v>2</v>
      </c>
      <c r="B108" s="200"/>
      <c r="C108" s="200"/>
      <c r="D108" s="200"/>
      <c r="E108" s="200"/>
      <c r="F108" s="205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6"/>
      <c r="DE108" s="206"/>
      <c r="DF108" s="206"/>
      <c r="DG108" s="206"/>
      <c r="DH108" s="206"/>
      <c r="DI108" s="206"/>
      <c r="DJ108" s="206"/>
      <c r="DK108" s="206"/>
      <c r="DL108" s="206"/>
      <c r="DM108" s="206"/>
      <c r="DN108" s="206"/>
      <c r="DO108" s="206"/>
      <c r="DP108" s="206"/>
      <c r="DQ108" s="206"/>
      <c r="DR108" s="206"/>
      <c r="DS108" s="206"/>
      <c r="DT108" s="206"/>
      <c r="DU108" s="206"/>
      <c r="DV108" s="206"/>
      <c r="DW108" s="206"/>
      <c r="DX108" s="206"/>
      <c r="DY108" s="206"/>
      <c r="DZ108" s="206"/>
      <c r="EA108" s="206"/>
      <c r="EB108" s="206"/>
      <c r="EC108" s="206"/>
      <c r="ED108" s="206"/>
      <c r="EE108" s="206"/>
      <c r="EF108" s="206"/>
      <c r="EG108" s="206"/>
      <c r="EH108" s="206"/>
      <c r="EI108" s="206"/>
      <c r="EJ108" s="206"/>
      <c r="EK108" s="206"/>
      <c r="EL108" s="206"/>
      <c r="EM108" s="206"/>
      <c r="EN108" s="206"/>
      <c r="EO108" s="206"/>
      <c r="EP108" s="206"/>
      <c r="EQ108" s="206"/>
      <c r="ER108" s="207"/>
      <c r="ES108" s="205"/>
      <c r="ET108" s="206"/>
      <c r="EU108" s="206"/>
      <c r="EV108" s="206"/>
      <c r="EW108" s="206"/>
      <c r="EX108" s="206"/>
      <c r="EY108" s="206"/>
      <c r="EZ108" s="206"/>
      <c r="FA108" s="206"/>
      <c r="FB108" s="206"/>
      <c r="FC108" s="206"/>
      <c r="FD108" s="206"/>
      <c r="FE108" s="206"/>
      <c r="FF108" s="206"/>
      <c r="FG108" s="206"/>
      <c r="FH108" s="206"/>
      <c r="FI108" s="206"/>
      <c r="FJ108" s="206"/>
      <c r="FK108" s="206"/>
      <c r="FL108" s="206"/>
      <c r="FM108" s="206"/>
      <c r="FN108" s="206"/>
      <c r="FO108" s="206"/>
      <c r="FP108" s="206"/>
      <c r="FQ108" s="206"/>
      <c r="FR108" s="206"/>
      <c r="FS108" s="206"/>
      <c r="FT108" s="206"/>
      <c r="FU108" s="206"/>
      <c r="FV108" s="206"/>
      <c r="FW108" s="206"/>
      <c r="FX108" s="206"/>
      <c r="FY108" s="206"/>
      <c r="FZ108" s="206"/>
      <c r="GA108" s="206"/>
      <c r="GB108" s="206"/>
      <c r="GC108" s="206"/>
      <c r="GD108" s="206"/>
      <c r="GE108" s="207"/>
      <c r="GF108" s="72"/>
      <c r="GG108" s="72"/>
      <c r="GH108" s="72"/>
      <c r="GI108" s="72"/>
      <c r="GJ108" s="72"/>
      <c r="GK108" s="72"/>
      <c r="GL108" s="72"/>
      <c r="GM108" s="72"/>
    </row>
    <row r="109" spans="1:195" ht="11.25">
      <c r="A109" s="221" t="s">
        <v>18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22"/>
      <c r="EO109" s="222"/>
      <c r="EP109" s="222"/>
      <c r="EQ109" s="222"/>
      <c r="ER109" s="223"/>
      <c r="ES109" s="176">
        <f>ES107</f>
        <v>83097.06</v>
      </c>
      <c r="ET109" s="206"/>
      <c r="EU109" s="206"/>
      <c r="EV109" s="206"/>
      <c r="EW109" s="206"/>
      <c r="EX109" s="206"/>
      <c r="EY109" s="206"/>
      <c r="EZ109" s="206"/>
      <c r="FA109" s="206"/>
      <c r="FB109" s="206"/>
      <c r="FC109" s="206"/>
      <c r="FD109" s="206"/>
      <c r="FE109" s="206"/>
      <c r="FF109" s="206"/>
      <c r="FG109" s="206"/>
      <c r="FH109" s="206"/>
      <c r="FI109" s="206"/>
      <c r="FJ109" s="206"/>
      <c r="FK109" s="206"/>
      <c r="FL109" s="206"/>
      <c r="FM109" s="206"/>
      <c r="FN109" s="206"/>
      <c r="FO109" s="206"/>
      <c r="FP109" s="206"/>
      <c r="FQ109" s="206"/>
      <c r="FR109" s="206"/>
      <c r="FS109" s="206"/>
      <c r="FT109" s="206"/>
      <c r="FU109" s="206"/>
      <c r="FV109" s="206"/>
      <c r="FW109" s="206"/>
      <c r="FX109" s="206"/>
      <c r="FY109" s="206"/>
      <c r="FZ109" s="206"/>
      <c r="GA109" s="206"/>
      <c r="GB109" s="206"/>
      <c r="GC109" s="206"/>
      <c r="GD109" s="206"/>
      <c r="GE109" s="207"/>
      <c r="GF109" s="72"/>
      <c r="GG109" s="72"/>
      <c r="GH109" s="72"/>
      <c r="GI109" s="72"/>
      <c r="GJ109" s="72"/>
      <c r="GK109" s="72"/>
      <c r="GL109" s="72"/>
      <c r="GM109" s="72"/>
    </row>
    <row r="110" spans="1:195" ht="22.5" customHeight="1" hidden="1">
      <c r="A110" s="219" t="s">
        <v>183</v>
      </c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0"/>
      <c r="CC110" s="220"/>
      <c r="CD110" s="220"/>
      <c r="CE110" s="220"/>
      <c r="CF110" s="220"/>
      <c r="CG110" s="220"/>
      <c r="CH110" s="220"/>
      <c r="CI110" s="220"/>
      <c r="CJ110" s="220"/>
      <c r="CK110" s="220"/>
      <c r="CL110" s="220"/>
      <c r="CM110" s="220"/>
      <c r="CN110" s="220"/>
      <c r="CO110" s="220"/>
      <c r="CP110" s="220"/>
      <c r="CQ110" s="220"/>
      <c r="CR110" s="220"/>
      <c r="CS110" s="220"/>
      <c r="CT110" s="220"/>
      <c r="CU110" s="220"/>
      <c r="CV110" s="220"/>
      <c r="CW110" s="220"/>
      <c r="CX110" s="220"/>
      <c r="CY110" s="220"/>
      <c r="CZ110" s="220"/>
      <c r="DA110" s="220"/>
      <c r="DB110" s="220"/>
      <c r="DC110" s="220"/>
      <c r="DD110" s="220"/>
      <c r="DE110" s="220"/>
      <c r="DF110" s="220"/>
      <c r="DG110" s="220"/>
      <c r="DH110" s="220"/>
      <c r="DI110" s="220"/>
      <c r="DJ110" s="220"/>
      <c r="DK110" s="220"/>
      <c r="DL110" s="220"/>
      <c r="DM110" s="220"/>
      <c r="DN110" s="220"/>
      <c r="DO110" s="220"/>
      <c r="DP110" s="220"/>
      <c r="DQ110" s="220"/>
      <c r="DR110" s="220"/>
      <c r="DS110" s="220"/>
      <c r="DT110" s="220"/>
      <c r="DU110" s="220"/>
      <c r="DV110" s="220"/>
      <c r="DW110" s="220"/>
      <c r="DX110" s="220"/>
      <c r="DY110" s="220"/>
      <c r="DZ110" s="220"/>
      <c r="EA110" s="220"/>
      <c r="EB110" s="220"/>
      <c r="EC110" s="220"/>
      <c r="ED110" s="220"/>
      <c r="EE110" s="220"/>
      <c r="EF110" s="220"/>
      <c r="EG110" s="220"/>
      <c r="EH110" s="220"/>
      <c r="EI110" s="220"/>
      <c r="EJ110" s="220"/>
      <c r="EK110" s="220"/>
      <c r="EL110" s="220"/>
      <c r="EM110" s="220"/>
      <c r="EN110" s="220"/>
      <c r="EO110" s="220"/>
      <c r="EP110" s="220"/>
      <c r="EQ110" s="220"/>
      <c r="ER110" s="220"/>
      <c r="ES110" s="220"/>
      <c r="ET110" s="220"/>
      <c r="EU110" s="220"/>
      <c r="EV110" s="220"/>
      <c r="EW110" s="220"/>
      <c r="EX110" s="220"/>
      <c r="EY110" s="220"/>
      <c r="EZ110" s="220"/>
      <c r="FA110" s="220"/>
      <c r="FB110" s="220"/>
      <c r="FC110" s="220"/>
      <c r="FD110" s="220"/>
      <c r="FE110" s="220"/>
      <c r="FF110" s="220"/>
      <c r="FG110" s="220"/>
      <c r="FH110" s="220"/>
      <c r="FI110" s="220"/>
      <c r="FJ110" s="220"/>
      <c r="FK110" s="220"/>
      <c r="FL110" s="220"/>
      <c r="FM110" s="220"/>
      <c r="FN110" s="220"/>
      <c r="FO110" s="220"/>
      <c r="FP110" s="220"/>
      <c r="FQ110" s="220"/>
      <c r="FR110" s="220"/>
      <c r="FS110" s="220"/>
      <c r="FT110" s="220"/>
      <c r="FU110" s="220"/>
      <c r="FV110" s="220"/>
      <c r="FW110" s="220"/>
      <c r="FX110" s="220"/>
      <c r="FY110" s="220"/>
      <c r="FZ110" s="220"/>
      <c r="GA110" s="220"/>
      <c r="GB110" s="220"/>
      <c r="GC110" s="220"/>
      <c r="GD110" s="220"/>
      <c r="GE110" s="220"/>
      <c r="GF110" s="72"/>
      <c r="GG110" s="72"/>
      <c r="GH110" s="72"/>
      <c r="GI110" s="72"/>
      <c r="GJ110" s="72"/>
      <c r="GK110" s="72"/>
      <c r="GL110" s="72"/>
      <c r="GM110" s="72"/>
    </row>
    <row r="111" spans="1:195" ht="12.75">
      <c r="A111" s="260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61"/>
      <c r="BR111" s="261"/>
      <c r="BS111" s="261"/>
      <c r="BT111" s="261"/>
      <c r="BU111" s="261"/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1"/>
      <c r="CO111" s="261"/>
      <c r="CP111" s="261"/>
      <c r="CQ111" s="261"/>
      <c r="CR111" s="261"/>
      <c r="CS111" s="261"/>
      <c r="CT111" s="261"/>
      <c r="CU111" s="261"/>
      <c r="CV111" s="261"/>
      <c r="CW111" s="261"/>
      <c r="CX111" s="261"/>
      <c r="CY111" s="261"/>
      <c r="CZ111" s="261"/>
      <c r="DA111" s="261"/>
      <c r="DB111" s="261"/>
      <c r="DC111" s="261"/>
      <c r="DD111" s="261"/>
      <c r="DE111" s="261"/>
      <c r="DF111" s="261"/>
      <c r="DG111" s="261"/>
      <c r="DH111" s="261"/>
      <c r="DI111" s="261"/>
      <c r="DJ111" s="261"/>
      <c r="DK111" s="261"/>
      <c r="DL111" s="261"/>
      <c r="DM111" s="261"/>
      <c r="DN111" s="261"/>
      <c r="DO111" s="261"/>
      <c r="DP111" s="261"/>
      <c r="DQ111" s="261"/>
      <c r="DR111" s="261"/>
      <c r="DS111" s="261"/>
      <c r="DT111" s="261"/>
      <c r="DU111" s="261"/>
      <c r="DV111" s="261"/>
      <c r="DW111" s="261"/>
      <c r="DX111" s="261"/>
      <c r="DY111" s="261"/>
      <c r="DZ111" s="261"/>
      <c r="EA111" s="261"/>
      <c r="EB111" s="261"/>
      <c r="EC111" s="261"/>
      <c r="ED111" s="261"/>
      <c r="EE111" s="261"/>
      <c r="EF111" s="261"/>
      <c r="EG111" s="261"/>
      <c r="EH111" s="261"/>
      <c r="EI111" s="261"/>
      <c r="EJ111" s="261"/>
      <c r="EK111" s="261"/>
      <c r="EL111" s="261"/>
      <c r="EM111" s="261"/>
      <c r="EN111" s="261"/>
      <c r="EO111" s="261"/>
      <c r="EP111" s="261"/>
      <c r="EQ111" s="261"/>
      <c r="ER111" s="261"/>
      <c r="ES111" s="261"/>
      <c r="ET111" s="261"/>
      <c r="EU111" s="261"/>
      <c r="EV111" s="261"/>
      <c r="EW111" s="261"/>
      <c r="EX111" s="261"/>
      <c r="EY111" s="261"/>
      <c r="EZ111" s="261"/>
      <c r="FA111" s="261"/>
      <c r="FB111" s="261"/>
      <c r="FC111" s="261"/>
      <c r="FD111" s="261"/>
      <c r="FE111" s="261"/>
      <c r="FF111" s="261"/>
      <c r="FG111" s="261"/>
      <c r="FH111" s="261"/>
      <c r="FI111" s="261"/>
      <c r="FJ111" s="261"/>
      <c r="FK111" s="261"/>
      <c r="FL111" s="261"/>
      <c r="FM111" s="261"/>
      <c r="FN111" s="261"/>
      <c r="FO111" s="261"/>
      <c r="FP111" s="261"/>
      <c r="FQ111" s="261"/>
      <c r="FR111" s="261"/>
      <c r="FS111" s="261"/>
      <c r="FT111" s="261"/>
      <c r="FU111" s="261"/>
      <c r="FV111" s="261"/>
      <c r="FW111" s="261"/>
      <c r="FX111" s="261"/>
      <c r="FY111" s="261"/>
      <c r="FZ111" s="261"/>
      <c r="GA111" s="261"/>
      <c r="GB111" s="261"/>
      <c r="GC111" s="261"/>
      <c r="GD111" s="261"/>
      <c r="GE111" s="261"/>
      <c r="GF111" s="72"/>
      <c r="GG111" s="72"/>
      <c r="GH111" s="72"/>
      <c r="GI111" s="72"/>
      <c r="GJ111" s="72"/>
      <c r="GK111" s="72"/>
      <c r="GL111" s="72"/>
      <c r="GM111" s="72"/>
    </row>
    <row r="112" spans="1:195" ht="11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</row>
    <row r="113" spans="1:195" ht="11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</row>
    <row r="114" spans="1:195" ht="11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</row>
    <row r="115" spans="1:195" ht="11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</row>
    <row r="116" spans="1:195" ht="11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</row>
    <row r="117" spans="1:195" ht="11.2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</row>
    <row r="118" spans="1:195" ht="11.2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</row>
    <row r="119" spans="1:195" ht="11.2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</row>
    <row r="120" spans="1:195" ht="11.2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</row>
    <row r="121" spans="1:195" ht="11.2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  <c r="FY121" s="72"/>
      <c r="FZ121" s="72"/>
      <c r="GA121" s="72"/>
      <c r="GB121" s="72"/>
      <c r="GC121" s="72"/>
      <c r="GD121" s="72"/>
      <c r="GE121" s="72"/>
      <c r="GF121" s="72"/>
      <c r="GG121" s="72"/>
      <c r="GH121" s="72"/>
      <c r="GI121" s="72"/>
      <c r="GJ121" s="72"/>
      <c r="GK121" s="72"/>
      <c r="GL121" s="72"/>
      <c r="GM121" s="72"/>
    </row>
    <row r="122" spans="1:195" ht="11.2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2"/>
      <c r="GE122" s="72"/>
      <c r="GF122" s="72"/>
      <c r="GG122" s="72"/>
      <c r="GH122" s="72"/>
      <c r="GI122" s="72"/>
      <c r="GJ122" s="72"/>
      <c r="GK122" s="72"/>
      <c r="GL122" s="72"/>
      <c r="GM122" s="72"/>
    </row>
    <row r="123" spans="1:195" ht="11.2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</row>
    <row r="124" spans="1:195" ht="11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</row>
    <row r="125" spans="1:195" ht="11.2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  <c r="FS125" s="72"/>
      <c r="FT125" s="72"/>
      <c r="FU125" s="72"/>
      <c r="FV125" s="72"/>
      <c r="FW125" s="72"/>
      <c r="FX125" s="72"/>
      <c r="FY125" s="72"/>
      <c r="FZ125" s="72"/>
      <c r="GA125" s="72"/>
      <c r="GB125" s="72"/>
      <c r="GC125" s="72"/>
      <c r="GD125" s="72"/>
      <c r="GE125" s="72"/>
      <c r="GF125" s="72"/>
      <c r="GG125" s="72"/>
      <c r="GH125" s="72"/>
      <c r="GI125" s="72"/>
      <c r="GJ125" s="72"/>
      <c r="GK125" s="72"/>
      <c r="GL125" s="72"/>
      <c r="GM125" s="72"/>
    </row>
    <row r="126" spans="1:195" ht="11.2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  <c r="FY126" s="72"/>
      <c r="FZ126" s="72"/>
      <c r="GA126" s="72"/>
      <c r="GB126" s="72"/>
      <c r="GC126" s="72"/>
      <c r="GD126" s="72"/>
      <c r="GE126" s="72"/>
      <c r="GF126" s="72"/>
      <c r="GG126" s="72"/>
      <c r="GH126" s="72"/>
      <c r="GI126" s="72"/>
      <c r="GJ126" s="72"/>
      <c r="GK126" s="72"/>
      <c r="GL126" s="72"/>
      <c r="GM126" s="72"/>
    </row>
    <row r="127" spans="1:195" ht="11.2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</row>
    <row r="128" spans="1:195" ht="11.2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  <c r="GF128" s="72"/>
      <c r="GG128" s="72"/>
      <c r="GH128" s="72"/>
      <c r="GI128" s="72"/>
      <c r="GJ128" s="72"/>
      <c r="GK128" s="72"/>
      <c r="GL128" s="72"/>
      <c r="GM128" s="72"/>
    </row>
    <row r="129" spans="1:195" ht="11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</row>
    <row r="130" spans="1:195" ht="11.2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  <c r="FS130" s="72"/>
      <c r="FT130" s="72"/>
      <c r="FU130" s="72"/>
      <c r="FV130" s="72"/>
      <c r="FW130" s="72"/>
      <c r="FX130" s="72"/>
      <c r="FY130" s="72"/>
      <c r="FZ130" s="72"/>
      <c r="GA130" s="72"/>
      <c r="GB130" s="72"/>
      <c r="GC130" s="72"/>
      <c r="GD130" s="72"/>
      <c r="GE130" s="72"/>
      <c r="GF130" s="72"/>
      <c r="GG130" s="72"/>
      <c r="GH130" s="72"/>
      <c r="GI130" s="72"/>
      <c r="GJ130" s="72"/>
      <c r="GK130" s="72"/>
      <c r="GL130" s="72"/>
      <c r="GM130" s="72"/>
    </row>
    <row r="131" spans="1:195" ht="11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  <c r="FY131" s="72"/>
      <c r="FZ131" s="72"/>
      <c r="GA131" s="72"/>
      <c r="GB131" s="72"/>
      <c r="GC131" s="72"/>
      <c r="GD131" s="72"/>
      <c r="GE131" s="72"/>
      <c r="GF131" s="72"/>
      <c r="GG131" s="72"/>
      <c r="GH131" s="72"/>
      <c r="GI131" s="72"/>
      <c r="GJ131" s="72"/>
      <c r="GK131" s="72"/>
      <c r="GL131" s="72"/>
      <c r="GM131" s="72"/>
    </row>
    <row r="132" spans="1:195" ht="11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  <c r="FS132" s="72"/>
      <c r="FT132" s="72"/>
      <c r="FU132" s="72"/>
      <c r="FV132" s="72"/>
      <c r="FW132" s="72"/>
      <c r="FX132" s="72"/>
      <c r="FY132" s="72"/>
      <c r="FZ132" s="72"/>
      <c r="GA132" s="72"/>
      <c r="GB132" s="72"/>
      <c r="GC132" s="72"/>
      <c r="GD132" s="72"/>
      <c r="GE132" s="72"/>
      <c r="GF132" s="72"/>
      <c r="GG132" s="72"/>
      <c r="GH132" s="72"/>
      <c r="GI132" s="72"/>
      <c r="GJ132" s="72"/>
      <c r="GK132" s="72"/>
      <c r="GL132" s="72"/>
      <c r="GM132" s="72"/>
    </row>
    <row r="133" spans="1:195" ht="11.2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  <c r="GD133" s="72"/>
      <c r="GE133" s="72"/>
      <c r="GF133" s="72"/>
      <c r="GG133" s="72"/>
      <c r="GH133" s="72"/>
      <c r="GI133" s="72"/>
      <c r="GJ133" s="72"/>
      <c r="GK133" s="72"/>
      <c r="GL133" s="72"/>
      <c r="GM133" s="72"/>
    </row>
    <row r="134" spans="1:195" ht="11.2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2"/>
      <c r="GD134" s="72"/>
      <c r="GE134" s="72"/>
      <c r="GF134" s="72"/>
      <c r="GG134" s="72"/>
      <c r="GH134" s="72"/>
      <c r="GI134" s="72"/>
      <c r="GJ134" s="72"/>
      <c r="GK134" s="72"/>
      <c r="GL134" s="72"/>
      <c r="GM134" s="72"/>
    </row>
    <row r="135" spans="1:195" ht="11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D135" s="72"/>
      <c r="GE135" s="72"/>
      <c r="GF135" s="72"/>
      <c r="GG135" s="72"/>
      <c r="GH135" s="72"/>
      <c r="GI135" s="72"/>
      <c r="GJ135" s="72"/>
      <c r="GK135" s="72"/>
      <c r="GL135" s="72"/>
      <c r="GM135" s="72"/>
    </row>
    <row r="136" spans="1:195" ht="11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D136" s="72"/>
      <c r="GE136" s="72"/>
      <c r="GF136" s="72"/>
      <c r="GG136" s="72"/>
      <c r="GH136" s="72"/>
      <c r="GI136" s="72"/>
      <c r="GJ136" s="72"/>
      <c r="GK136" s="72"/>
      <c r="GL136" s="72"/>
      <c r="GM136" s="72"/>
    </row>
    <row r="137" spans="1:195" ht="11.2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</row>
    <row r="138" spans="1:195" ht="11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</row>
    <row r="139" spans="1:195" ht="11.2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</row>
    <row r="140" spans="1:195" ht="11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</row>
    <row r="141" spans="1:195" ht="11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</row>
    <row r="142" spans="1:195" ht="11.2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</row>
    <row r="143" spans="1:195" ht="11.2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</row>
    <row r="144" spans="1:195" ht="11.2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2"/>
      <c r="GE144" s="72"/>
      <c r="GF144" s="72"/>
      <c r="GG144" s="72"/>
      <c r="GH144" s="72"/>
      <c r="GI144" s="72"/>
      <c r="GJ144" s="72"/>
      <c r="GK144" s="72"/>
      <c r="GL144" s="72"/>
      <c r="GM144" s="72"/>
    </row>
    <row r="145" spans="1:195" ht="11.2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</row>
    <row r="146" spans="1:195" ht="11.2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2"/>
      <c r="GE146" s="72"/>
      <c r="GF146" s="72"/>
      <c r="GG146" s="72"/>
      <c r="GH146" s="72"/>
      <c r="GI146" s="72"/>
      <c r="GJ146" s="72"/>
      <c r="GK146" s="72"/>
      <c r="GL146" s="72"/>
      <c r="GM146" s="72"/>
    </row>
    <row r="147" spans="1:195" ht="11.2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</row>
    <row r="148" spans="1:195" ht="11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  <c r="GM148" s="72"/>
    </row>
    <row r="149" spans="1:195" ht="11.2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2"/>
      <c r="GE149" s="72"/>
      <c r="GF149" s="72"/>
      <c r="GG149" s="72"/>
      <c r="GH149" s="72"/>
      <c r="GI149" s="72"/>
      <c r="GJ149" s="72"/>
      <c r="GK149" s="72"/>
      <c r="GL149" s="72"/>
      <c r="GM149" s="72"/>
    </row>
    <row r="150" spans="1:195" ht="11.2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2"/>
      <c r="GD150" s="72"/>
      <c r="GE150" s="72"/>
      <c r="GF150" s="72"/>
      <c r="GG150" s="72"/>
      <c r="GH150" s="72"/>
      <c r="GI150" s="72"/>
      <c r="GJ150" s="72"/>
      <c r="GK150" s="72"/>
      <c r="GL150" s="72"/>
      <c r="GM150" s="72"/>
    </row>
    <row r="151" spans="1:195" ht="11.2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  <c r="FS151" s="72"/>
      <c r="FT151" s="72"/>
      <c r="FU151" s="72"/>
      <c r="FV151" s="72"/>
      <c r="FW151" s="72"/>
      <c r="FX151" s="72"/>
      <c r="FY151" s="72"/>
      <c r="FZ151" s="72"/>
      <c r="GA151" s="72"/>
      <c r="GB151" s="72"/>
      <c r="GC151" s="72"/>
      <c r="GD151" s="72"/>
      <c r="GE151" s="72"/>
      <c r="GF151" s="72"/>
      <c r="GG151" s="72"/>
      <c r="GH151" s="72"/>
      <c r="GI151" s="72"/>
      <c r="GJ151" s="72"/>
      <c r="GK151" s="72"/>
      <c r="GL151" s="72"/>
      <c r="GM151" s="72"/>
    </row>
    <row r="152" spans="1:195" ht="11.2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  <c r="FS152" s="72"/>
      <c r="FT152" s="72"/>
      <c r="FU152" s="72"/>
      <c r="FV152" s="72"/>
      <c r="FW152" s="72"/>
      <c r="FX152" s="72"/>
      <c r="FY152" s="72"/>
      <c r="FZ152" s="72"/>
      <c r="GA152" s="72"/>
      <c r="GB152" s="72"/>
      <c r="GC152" s="72"/>
      <c r="GD152" s="72"/>
      <c r="GE152" s="72"/>
      <c r="GF152" s="72"/>
      <c r="GG152" s="72"/>
      <c r="GH152" s="72"/>
      <c r="GI152" s="72"/>
      <c r="GJ152" s="72"/>
      <c r="GK152" s="72"/>
      <c r="GL152" s="72"/>
      <c r="GM152" s="72"/>
    </row>
    <row r="153" spans="1:195" ht="11.2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72"/>
      <c r="FY153" s="72"/>
      <c r="FZ153" s="72"/>
      <c r="GA153" s="72"/>
      <c r="GB153" s="72"/>
      <c r="GC153" s="72"/>
      <c r="GD153" s="72"/>
      <c r="GE153" s="72"/>
      <c r="GF153" s="72"/>
      <c r="GG153" s="72"/>
      <c r="GH153" s="72"/>
      <c r="GI153" s="72"/>
      <c r="GJ153" s="72"/>
      <c r="GK153" s="72"/>
      <c r="GL153" s="72"/>
      <c r="GM153" s="72"/>
    </row>
    <row r="154" spans="1:195" ht="11.2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2"/>
      <c r="GE154" s="72"/>
      <c r="GF154" s="72"/>
      <c r="GG154" s="72"/>
      <c r="GH154" s="72"/>
      <c r="GI154" s="72"/>
      <c r="GJ154" s="72"/>
      <c r="GK154" s="72"/>
      <c r="GL154" s="72"/>
      <c r="GM154" s="72"/>
    </row>
    <row r="155" spans="1:195" ht="11.2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</row>
    <row r="156" spans="1:195" ht="11.2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</row>
    <row r="157" spans="1:195" ht="11.2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</row>
    <row r="158" spans="1:195" ht="11.2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</row>
    <row r="159" spans="1:195" ht="11.2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</row>
    <row r="160" spans="1:195" ht="11.2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</row>
    <row r="161" spans="1:195" ht="11.2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  <c r="FS161" s="72"/>
      <c r="FT161" s="72"/>
      <c r="FU161" s="72"/>
      <c r="FV161" s="72"/>
      <c r="FW161" s="72"/>
      <c r="FX161" s="72"/>
      <c r="FY161" s="72"/>
      <c r="FZ161" s="72"/>
      <c r="GA161" s="72"/>
      <c r="GB161" s="72"/>
      <c r="GC161" s="72"/>
      <c r="GD161" s="72"/>
      <c r="GE161" s="72"/>
      <c r="GF161" s="72"/>
      <c r="GG161" s="72"/>
      <c r="GH161" s="72"/>
      <c r="GI161" s="72"/>
      <c r="GJ161" s="72"/>
      <c r="GK161" s="72"/>
      <c r="GL161" s="72"/>
      <c r="GM161" s="72"/>
    </row>
    <row r="162" spans="1:195" ht="11.2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  <c r="FS162" s="72"/>
      <c r="FT162" s="72"/>
      <c r="FU162" s="72"/>
      <c r="FV162" s="72"/>
      <c r="FW162" s="72"/>
      <c r="FX162" s="72"/>
      <c r="FY162" s="72"/>
      <c r="FZ162" s="72"/>
      <c r="GA162" s="72"/>
      <c r="GB162" s="72"/>
      <c r="GC162" s="72"/>
      <c r="GD162" s="72"/>
      <c r="GE162" s="72"/>
      <c r="GF162" s="72"/>
      <c r="GG162" s="72"/>
      <c r="GH162" s="72"/>
      <c r="GI162" s="72"/>
      <c r="GJ162" s="72"/>
      <c r="GK162" s="72"/>
      <c r="GL162" s="72"/>
      <c r="GM162" s="72"/>
    </row>
    <row r="163" spans="1:195" ht="11.2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  <c r="FY163" s="72"/>
      <c r="FZ163" s="72"/>
      <c r="GA163" s="72"/>
      <c r="GB163" s="72"/>
      <c r="GC163" s="72"/>
      <c r="GD163" s="72"/>
      <c r="GE163" s="72"/>
      <c r="GF163" s="72"/>
      <c r="GG163" s="72"/>
      <c r="GH163" s="72"/>
      <c r="GI163" s="72"/>
      <c r="GJ163" s="72"/>
      <c r="GK163" s="72"/>
      <c r="GL163" s="72"/>
      <c r="GM163" s="72"/>
    </row>
    <row r="164" spans="1:195" ht="11.2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  <c r="FS164" s="72"/>
      <c r="FT164" s="72"/>
      <c r="FU164" s="72"/>
      <c r="FV164" s="72"/>
      <c r="FW164" s="72"/>
      <c r="FX164" s="72"/>
      <c r="FY164" s="72"/>
      <c r="FZ164" s="72"/>
      <c r="GA164" s="72"/>
      <c r="GB164" s="72"/>
      <c r="GC164" s="72"/>
      <c r="GD164" s="72"/>
      <c r="GE164" s="72"/>
      <c r="GF164" s="72"/>
      <c r="GG164" s="72"/>
      <c r="GH164" s="72"/>
      <c r="GI164" s="72"/>
      <c r="GJ164" s="72"/>
      <c r="GK164" s="72"/>
      <c r="GL164" s="72"/>
      <c r="GM164" s="72"/>
    </row>
    <row r="165" spans="1:195" ht="11.2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  <c r="FS165" s="72"/>
      <c r="FT165" s="72"/>
      <c r="FU165" s="72"/>
      <c r="FV165" s="72"/>
      <c r="FW165" s="72"/>
      <c r="FX165" s="72"/>
      <c r="FY165" s="72"/>
      <c r="FZ165" s="72"/>
      <c r="GA165" s="72"/>
      <c r="GB165" s="72"/>
      <c r="GC165" s="72"/>
      <c r="GD165" s="72"/>
      <c r="GE165" s="72"/>
      <c r="GF165" s="72"/>
      <c r="GG165" s="72"/>
      <c r="GH165" s="72"/>
      <c r="GI165" s="72"/>
      <c r="GJ165" s="72"/>
      <c r="GK165" s="72"/>
      <c r="GL165" s="72"/>
      <c r="GM165" s="72"/>
    </row>
    <row r="166" spans="1:195" ht="11.2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</row>
    <row r="167" spans="1:195" ht="11.2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</row>
    <row r="168" spans="1:195" ht="11.2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</row>
    <row r="169" spans="1:195" ht="11.2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</row>
    <row r="170" spans="1:195" ht="11.2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</row>
    <row r="171" spans="1:195" ht="11.2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</row>
    <row r="172" spans="1:195" ht="11.2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  <c r="GI172" s="72"/>
      <c r="GJ172" s="72"/>
      <c r="GK172" s="72"/>
      <c r="GL172" s="72"/>
      <c r="GM172" s="72"/>
    </row>
    <row r="173" spans="1:195" ht="11.2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  <c r="FS173" s="72"/>
      <c r="FT173" s="72"/>
      <c r="FU173" s="72"/>
      <c r="FV173" s="72"/>
      <c r="FW173" s="72"/>
      <c r="FX173" s="72"/>
      <c r="FY173" s="72"/>
      <c r="FZ173" s="72"/>
      <c r="GA173" s="72"/>
      <c r="GB173" s="72"/>
      <c r="GC173" s="72"/>
      <c r="GD173" s="72"/>
      <c r="GE173" s="72"/>
      <c r="GF173" s="72"/>
      <c r="GG173" s="72"/>
      <c r="GH173" s="72"/>
      <c r="GI173" s="72"/>
      <c r="GJ173" s="72"/>
      <c r="GK173" s="72"/>
      <c r="GL173" s="72"/>
      <c r="GM173" s="72"/>
    </row>
    <row r="174" spans="1:195" ht="11.2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72"/>
      <c r="FN174" s="72"/>
      <c r="FO174" s="72"/>
      <c r="FP174" s="72"/>
      <c r="FQ174" s="72"/>
      <c r="FR174" s="72"/>
      <c r="FS174" s="72"/>
      <c r="FT174" s="72"/>
      <c r="FU174" s="72"/>
      <c r="FV174" s="72"/>
      <c r="FW174" s="72"/>
      <c r="FX174" s="72"/>
      <c r="FY174" s="72"/>
      <c r="FZ174" s="72"/>
      <c r="GA174" s="72"/>
      <c r="GB174" s="72"/>
      <c r="GC174" s="72"/>
      <c r="GD174" s="72"/>
      <c r="GE174" s="72"/>
      <c r="GF174" s="72"/>
      <c r="GG174" s="72"/>
      <c r="GH174" s="72"/>
      <c r="GI174" s="72"/>
      <c r="GJ174" s="72"/>
      <c r="GK174" s="72"/>
      <c r="GL174" s="72"/>
      <c r="GM174" s="72"/>
    </row>
    <row r="175" spans="1:195" ht="11.2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  <c r="FY175" s="72"/>
      <c r="FZ175" s="72"/>
      <c r="GA175" s="72"/>
      <c r="GB175" s="72"/>
      <c r="GC175" s="72"/>
      <c r="GD175" s="72"/>
      <c r="GE175" s="72"/>
      <c r="GF175" s="72"/>
      <c r="GG175" s="72"/>
      <c r="GH175" s="72"/>
      <c r="GI175" s="72"/>
      <c r="GJ175" s="72"/>
      <c r="GK175" s="72"/>
      <c r="GL175" s="72"/>
      <c r="GM175" s="72"/>
    </row>
    <row r="176" spans="1:195" ht="11.2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  <c r="FY176" s="72"/>
      <c r="FZ176" s="72"/>
      <c r="GA176" s="72"/>
      <c r="GB176" s="72"/>
      <c r="GC176" s="72"/>
      <c r="GD176" s="72"/>
      <c r="GE176" s="72"/>
      <c r="GF176" s="72"/>
      <c r="GG176" s="72"/>
      <c r="GH176" s="72"/>
      <c r="GI176" s="72"/>
      <c r="GJ176" s="72"/>
      <c r="GK176" s="72"/>
      <c r="GL176" s="72"/>
      <c r="GM176" s="72"/>
    </row>
    <row r="177" spans="1:195" ht="11.2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  <c r="FY177" s="72"/>
      <c r="FZ177" s="72"/>
      <c r="GA177" s="72"/>
      <c r="GB177" s="72"/>
      <c r="GC177" s="72"/>
      <c r="GD177" s="72"/>
      <c r="GE177" s="72"/>
      <c r="GF177" s="72"/>
      <c r="GG177" s="72"/>
      <c r="GH177" s="72"/>
      <c r="GI177" s="72"/>
      <c r="GJ177" s="72"/>
      <c r="GK177" s="72"/>
      <c r="GL177" s="72"/>
      <c r="GM177" s="72"/>
    </row>
    <row r="178" spans="1:195" ht="11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  <c r="FY178" s="72"/>
      <c r="FZ178" s="72"/>
      <c r="GA178" s="72"/>
      <c r="GB178" s="72"/>
      <c r="GC178" s="72"/>
      <c r="GD178" s="72"/>
      <c r="GE178" s="72"/>
      <c r="GF178" s="72"/>
      <c r="GG178" s="72"/>
      <c r="GH178" s="72"/>
      <c r="GI178" s="72"/>
      <c r="GJ178" s="72"/>
      <c r="GK178" s="72"/>
      <c r="GL178" s="72"/>
      <c r="GM178" s="72"/>
    </row>
    <row r="179" spans="1:195" ht="11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  <c r="FS179" s="72"/>
      <c r="FT179" s="72"/>
      <c r="FU179" s="72"/>
      <c r="FV179" s="72"/>
      <c r="FW179" s="72"/>
      <c r="FX179" s="72"/>
      <c r="FY179" s="72"/>
      <c r="FZ179" s="72"/>
      <c r="GA179" s="72"/>
      <c r="GB179" s="72"/>
      <c r="GC179" s="72"/>
      <c r="GD179" s="72"/>
      <c r="GE179" s="72"/>
      <c r="GF179" s="72"/>
      <c r="GG179" s="72"/>
      <c r="GH179" s="72"/>
      <c r="GI179" s="72"/>
      <c r="GJ179" s="72"/>
      <c r="GK179" s="72"/>
      <c r="GL179" s="72"/>
      <c r="GM179" s="72"/>
    </row>
    <row r="180" spans="1:195" ht="11.2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  <c r="FS180" s="72"/>
      <c r="FT180" s="72"/>
      <c r="FU180" s="72"/>
      <c r="FV180" s="72"/>
      <c r="FW180" s="72"/>
      <c r="FX180" s="72"/>
      <c r="FY180" s="72"/>
      <c r="FZ180" s="72"/>
      <c r="GA180" s="72"/>
      <c r="GB180" s="72"/>
      <c r="GC180" s="72"/>
      <c r="GD180" s="72"/>
      <c r="GE180" s="72"/>
      <c r="GF180" s="72"/>
      <c r="GG180" s="72"/>
      <c r="GH180" s="72"/>
      <c r="GI180" s="72"/>
      <c r="GJ180" s="72"/>
      <c r="GK180" s="72"/>
      <c r="GL180" s="72"/>
      <c r="GM180" s="72"/>
    </row>
    <row r="181" spans="1:195" ht="11.2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  <c r="FS181" s="72"/>
      <c r="FT181" s="72"/>
      <c r="FU181" s="72"/>
      <c r="FV181" s="72"/>
      <c r="FW181" s="72"/>
      <c r="FX181" s="72"/>
      <c r="FY181" s="72"/>
      <c r="FZ181" s="72"/>
      <c r="GA181" s="72"/>
      <c r="GB181" s="72"/>
      <c r="GC181" s="72"/>
      <c r="GD181" s="72"/>
      <c r="GE181" s="72"/>
      <c r="GF181" s="72"/>
      <c r="GG181" s="72"/>
      <c r="GH181" s="72"/>
      <c r="GI181" s="72"/>
      <c r="GJ181" s="72"/>
      <c r="GK181" s="72"/>
      <c r="GL181" s="72"/>
      <c r="GM181" s="72"/>
    </row>
    <row r="182" spans="1:195" ht="11.2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  <c r="FY182" s="72"/>
      <c r="FZ182" s="72"/>
      <c r="GA182" s="72"/>
      <c r="GB182" s="72"/>
      <c r="GC182" s="72"/>
      <c r="GD182" s="72"/>
      <c r="GE182" s="72"/>
      <c r="GF182" s="72"/>
      <c r="GG182" s="72"/>
      <c r="GH182" s="72"/>
      <c r="GI182" s="72"/>
      <c r="GJ182" s="72"/>
      <c r="GK182" s="72"/>
      <c r="GL182" s="72"/>
      <c r="GM182" s="72"/>
    </row>
    <row r="183" spans="1:195" ht="11.2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</row>
    <row r="184" spans="1:195" ht="11.2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</row>
    <row r="185" spans="1:195" ht="11.2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  <c r="FS185" s="72"/>
      <c r="FT185" s="72"/>
      <c r="FU185" s="72"/>
      <c r="FV185" s="72"/>
      <c r="FW185" s="72"/>
      <c r="FX185" s="72"/>
      <c r="FY185" s="72"/>
      <c r="FZ185" s="72"/>
      <c r="GA185" s="72"/>
      <c r="GB185" s="72"/>
      <c r="GC185" s="72"/>
      <c r="GD185" s="72"/>
      <c r="GE185" s="72"/>
      <c r="GF185" s="72"/>
      <c r="GG185" s="72"/>
      <c r="GH185" s="72"/>
      <c r="GI185" s="72"/>
      <c r="GJ185" s="72"/>
      <c r="GK185" s="72"/>
      <c r="GL185" s="72"/>
      <c r="GM185" s="72"/>
    </row>
    <row r="186" spans="1:195" ht="11.2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</row>
    <row r="187" spans="1:195" ht="11.2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  <c r="FY187" s="72"/>
      <c r="FZ187" s="72"/>
      <c r="GA187" s="72"/>
      <c r="GB187" s="72"/>
      <c r="GC187" s="72"/>
      <c r="GD187" s="72"/>
      <c r="GE187" s="72"/>
      <c r="GF187" s="72"/>
      <c r="GG187" s="72"/>
      <c r="GH187" s="72"/>
      <c r="GI187" s="72"/>
      <c r="GJ187" s="72"/>
      <c r="GK187" s="72"/>
      <c r="GL187" s="72"/>
      <c r="GM187" s="72"/>
    </row>
    <row r="188" spans="1:195" ht="11.2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  <c r="FY188" s="72"/>
      <c r="FZ188" s="72"/>
      <c r="GA188" s="72"/>
      <c r="GB188" s="72"/>
      <c r="GC188" s="72"/>
      <c r="GD188" s="72"/>
      <c r="GE188" s="72"/>
      <c r="GF188" s="72"/>
      <c r="GG188" s="72"/>
      <c r="GH188" s="72"/>
      <c r="GI188" s="72"/>
      <c r="GJ188" s="72"/>
      <c r="GK188" s="72"/>
      <c r="GL188" s="72"/>
      <c r="GM188" s="72"/>
    </row>
    <row r="189" spans="1:195" ht="11.2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</row>
    <row r="190" spans="1:195" ht="11.2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  <c r="FS190" s="72"/>
      <c r="FT190" s="72"/>
      <c r="FU190" s="72"/>
      <c r="FV190" s="72"/>
      <c r="FW190" s="72"/>
      <c r="FX190" s="72"/>
      <c r="FY190" s="72"/>
      <c r="FZ190" s="72"/>
      <c r="GA190" s="72"/>
      <c r="GB190" s="72"/>
      <c r="GC190" s="72"/>
      <c r="GD190" s="72"/>
      <c r="GE190" s="72"/>
      <c r="GF190" s="72"/>
      <c r="GG190" s="72"/>
      <c r="GH190" s="72"/>
      <c r="GI190" s="72"/>
      <c r="GJ190" s="72"/>
      <c r="GK190" s="72"/>
      <c r="GL190" s="72"/>
      <c r="GM190" s="72"/>
    </row>
    <row r="191" spans="1:195" ht="11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  <c r="FY191" s="72"/>
      <c r="FZ191" s="72"/>
      <c r="GA191" s="72"/>
      <c r="GB191" s="72"/>
      <c r="GC191" s="72"/>
      <c r="GD191" s="72"/>
      <c r="GE191" s="72"/>
      <c r="GF191" s="72"/>
      <c r="GG191" s="72"/>
      <c r="GH191" s="72"/>
      <c r="GI191" s="72"/>
      <c r="GJ191" s="72"/>
      <c r="GK191" s="72"/>
      <c r="GL191" s="72"/>
      <c r="GM191" s="72"/>
    </row>
    <row r="192" spans="1:195" ht="11.2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</row>
    <row r="193" spans="1:195" ht="11.2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</row>
    <row r="194" spans="1:195" ht="11.2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</row>
    <row r="195" spans="1:195" ht="11.2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</row>
    <row r="196" spans="1:195" ht="11.2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</row>
    <row r="197" spans="1:195" ht="11.2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</row>
    <row r="198" spans="1:195" ht="11.2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</row>
    <row r="199" spans="1:195" ht="11.2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</row>
    <row r="200" spans="1:195" ht="11.2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</row>
    <row r="201" spans="1:195" ht="11.2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</row>
    <row r="202" spans="1:195" ht="11.2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</row>
    <row r="203" spans="1:195" ht="11.2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</row>
    <row r="204" spans="1:195" ht="11.2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</row>
    <row r="205" spans="1:195" ht="11.2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</row>
    <row r="206" spans="1:195" ht="11.2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</row>
    <row r="207" spans="1:195" ht="11.2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</row>
    <row r="208" spans="1:195" ht="11.2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</row>
    <row r="209" spans="1:195" ht="11.2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  <c r="FY209" s="72"/>
      <c r="FZ209" s="72"/>
      <c r="GA209" s="72"/>
      <c r="GB209" s="72"/>
      <c r="GC209" s="72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</row>
    <row r="210" spans="1:195" ht="11.2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  <c r="FS210" s="72"/>
      <c r="FT210" s="72"/>
      <c r="FU210" s="72"/>
      <c r="FV210" s="72"/>
      <c r="FW210" s="72"/>
      <c r="FX210" s="72"/>
      <c r="FY210" s="72"/>
      <c r="FZ210" s="72"/>
      <c r="GA210" s="72"/>
      <c r="GB210" s="72"/>
      <c r="GC210" s="72"/>
      <c r="GD210" s="72"/>
      <c r="GE210" s="72"/>
      <c r="GF210" s="72"/>
      <c r="GG210" s="72"/>
      <c r="GH210" s="72"/>
      <c r="GI210" s="72"/>
      <c r="GJ210" s="72"/>
      <c r="GK210" s="72"/>
      <c r="GL210" s="72"/>
      <c r="GM210" s="72"/>
    </row>
    <row r="211" spans="1:195" ht="11.2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  <c r="FS211" s="72"/>
      <c r="FT211" s="72"/>
      <c r="FU211" s="72"/>
      <c r="FV211" s="72"/>
      <c r="FW211" s="72"/>
      <c r="FX211" s="72"/>
      <c r="FY211" s="72"/>
      <c r="FZ211" s="72"/>
      <c r="GA211" s="72"/>
      <c r="GB211" s="72"/>
      <c r="GC211" s="72"/>
      <c r="GD211" s="72"/>
      <c r="GE211" s="72"/>
      <c r="GF211" s="72"/>
      <c r="GG211" s="72"/>
      <c r="GH211" s="72"/>
      <c r="GI211" s="72"/>
      <c r="GJ211" s="72"/>
      <c r="GK211" s="72"/>
      <c r="GL211" s="72"/>
      <c r="GM211" s="72"/>
    </row>
    <row r="212" spans="1:195" ht="11.2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</row>
    <row r="213" spans="1:195" ht="11.2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  <c r="GD213" s="72"/>
      <c r="GE213" s="72"/>
      <c r="GF213" s="72"/>
      <c r="GG213" s="72"/>
      <c r="GH213" s="72"/>
      <c r="GI213" s="72"/>
      <c r="GJ213" s="72"/>
      <c r="GK213" s="72"/>
      <c r="GL213" s="72"/>
      <c r="GM213" s="72"/>
    </row>
    <row r="214" spans="1:195" ht="11.2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  <c r="FS214" s="72"/>
      <c r="FT214" s="72"/>
      <c r="FU214" s="72"/>
      <c r="FV214" s="72"/>
      <c r="FW214" s="72"/>
      <c r="FX214" s="72"/>
      <c r="FY214" s="72"/>
      <c r="FZ214" s="72"/>
      <c r="GA214" s="72"/>
      <c r="GB214" s="72"/>
      <c r="GC214" s="72"/>
      <c r="GD214" s="72"/>
      <c r="GE214" s="72"/>
      <c r="GF214" s="72"/>
      <c r="GG214" s="72"/>
      <c r="GH214" s="72"/>
      <c r="GI214" s="72"/>
      <c r="GJ214" s="72"/>
      <c r="GK214" s="72"/>
      <c r="GL214" s="72"/>
      <c r="GM214" s="72"/>
    </row>
    <row r="215" spans="1:195" ht="11.2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  <c r="FY215" s="72"/>
      <c r="FZ215" s="72"/>
      <c r="GA215" s="72"/>
      <c r="GB215" s="72"/>
      <c r="GC215" s="72"/>
      <c r="GD215" s="72"/>
      <c r="GE215" s="72"/>
      <c r="GF215" s="72"/>
      <c r="GG215" s="72"/>
      <c r="GH215" s="72"/>
      <c r="GI215" s="72"/>
      <c r="GJ215" s="72"/>
      <c r="GK215" s="72"/>
      <c r="GL215" s="72"/>
      <c r="GM215" s="72"/>
    </row>
    <row r="216" spans="1:195" ht="11.2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  <c r="GG216" s="72"/>
      <c r="GH216" s="72"/>
      <c r="GI216" s="72"/>
      <c r="GJ216" s="72"/>
      <c r="GK216" s="72"/>
      <c r="GL216" s="72"/>
      <c r="GM216" s="72"/>
    </row>
    <row r="217" spans="1:195" ht="11.2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  <c r="GG217" s="72"/>
      <c r="GH217" s="72"/>
      <c r="GI217" s="72"/>
      <c r="GJ217" s="72"/>
      <c r="GK217" s="72"/>
      <c r="GL217" s="72"/>
      <c r="GM217" s="72"/>
    </row>
    <row r="218" spans="1:195" ht="11.2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  <c r="FS218" s="72"/>
      <c r="FT218" s="72"/>
      <c r="FU218" s="72"/>
      <c r="FV218" s="72"/>
      <c r="FW218" s="72"/>
      <c r="FX218" s="72"/>
      <c r="FY218" s="72"/>
      <c r="FZ218" s="72"/>
      <c r="GA218" s="72"/>
      <c r="GB218" s="72"/>
      <c r="GC218" s="72"/>
      <c r="GD218" s="72"/>
      <c r="GE218" s="72"/>
      <c r="GF218" s="72"/>
      <c r="GG218" s="72"/>
      <c r="GH218" s="72"/>
      <c r="GI218" s="72"/>
      <c r="GJ218" s="72"/>
      <c r="GK218" s="72"/>
      <c r="GL218" s="72"/>
      <c r="GM218" s="72"/>
    </row>
    <row r="219" spans="1:195" ht="11.2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</row>
    <row r="220" spans="1:195" ht="11.2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  <c r="FY220" s="72"/>
      <c r="FZ220" s="72"/>
      <c r="GA220" s="72"/>
      <c r="GB220" s="72"/>
      <c r="GC220" s="72"/>
      <c r="GD220" s="72"/>
      <c r="GE220" s="72"/>
      <c r="GF220" s="72"/>
      <c r="GG220" s="72"/>
      <c r="GH220" s="72"/>
      <c r="GI220" s="72"/>
      <c r="GJ220" s="72"/>
      <c r="GK220" s="72"/>
      <c r="GL220" s="72"/>
      <c r="GM220" s="72"/>
    </row>
    <row r="221" spans="1:195" ht="11.2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  <c r="FY221" s="72"/>
      <c r="FZ221" s="72"/>
      <c r="GA221" s="72"/>
      <c r="GB221" s="72"/>
      <c r="GC221" s="72"/>
      <c r="GD221" s="72"/>
      <c r="GE221" s="72"/>
      <c r="GF221" s="72"/>
      <c r="GG221" s="72"/>
      <c r="GH221" s="72"/>
      <c r="GI221" s="72"/>
      <c r="GJ221" s="72"/>
      <c r="GK221" s="72"/>
      <c r="GL221" s="72"/>
      <c r="GM221" s="72"/>
    </row>
    <row r="222" spans="1:195" ht="11.2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  <c r="FY222" s="72"/>
      <c r="FZ222" s="72"/>
      <c r="GA222" s="72"/>
      <c r="GB222" s="72"/>
      <c r="GC222" s="72"/>
      <c r="GD222" s="72"/>
      <c r="GE222" s="72"/>
      <c r="GF222" s="72"/>
      <c r="GG222" s="72"/>
      <c r="GH222" s="72"/>
      <c r="GI222" s="72"/>
      <c r="GJ222" s="72"/>
      <c r="GK222" s="72"/>
      <c r="GL222" s="72"/>
      <c r="GM222" s="72"/>
    </row>
    <row r="223" spans="1:195" ht="11.2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  <c r="FS223" s="72"/>
      <c r="FT223" s="72"/>
      <c r="FU223" s="72"/>
      <c r="FV223" s="72"/>
      <c r="FW223" s="72"/>
      <c r="FX223" s="72"/>
      <c r="FY223" s="72"/>
      <c r="FZ223" s="72"/>
      <c r="GA223" s="72"/>
      <c r="GB223" s="72"/>
      <c r="GC223" s="72"/>
      <c r="GD223" s="72"/>
      <c r="GE223" s="72"/>
      <c r="GF223" s="72"/>
      <c r="GG223" s="72"/>
      <c r="GH223" s="72"/>
      <c r="GI223" s="72"/>
      <c r="GJ223" s="72"/>
      <c r="GK223" s="72"/>
      <c r="GL223" s="72"/>
      <c r="GM223" s="72"/>
    </row>
    <row r="224" spans="1:195" ht="11.2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</row>
    <row r="225" spans="1:195" ht="11.2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</row>
    <row r="226" spans="1:195" ht="11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</row>
    <row r="227" spans="1:195" ht="11.2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</row>
    <row r="228" spans="1:195" ht="11.2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</row>
    <row r="229" spans="1:195" ht="11.2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</row>
    <row r="230" spans="1:195" ht="11.2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</row>
    <row r="231" spans="1:195" ht="11.2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  <c r="GG231" s="72"/>
      <c r="GH231" s="72"/>
      <c r="GI231" s="72"/>
      <c r="GJ231" s="72"/>
      <c r="GK231" s="72"/>
      <c r="GL231" s="72"/>
      <c r="GM231" s="72"/>
    </row>
    <row r="232" spans="1:195" ht="11.2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</row>
    <row r="233" spans="1:195" ht="11.2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</row>
    <row r="234" spans="1:195" ht="11.2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  <c r="GG234" s="72"/>
      <c r="GH234" s="72"/>
      <c r="GI234" s="72"/>
      <c r="GJ234" s="72"/>
      <c r="GK234" s="72"/>
      <c r="GL234" s="72"/>
      <c r="GM234" s="72"/>
    </row>
    <row r="235" spans="1:195" ht="11.2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</row>
    <row r="236" spans="1:195" ht="11.2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  <c r="GG236" s="72"/>
      <c r="GH236" s="72"/>
      <c r="GI236" s="72"/>
      <c r="GJ236" s="72"/>
      <c r="GK236" s="72"/>
      <c r="GL236" s="72"/>
      <c r="GM236" s="72"/>
    </row>
    <row r="237" spans="1:195" ht="11.2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  <c r="FS237" s="72"/>
      <c r="FT237" s="72"/>
      <c r="FU237" s="72"/>
      <c r="FV237" s="72"/>
      <c r="FW237" s="72"/>
      <c r="FX237" s="72"/>
      <c r="FY237" s="72"/>
      <c r="FZ237" s="72"/>
      <c r="GA237" s="72"/>
      <c r="GB237" s="72"/>
      <c r="GC237" s="72"/>
      <c r="GD237" s="72"/>
      <c r="GE237" s="72"/>
      <c r="GF237" s="72"/>
      <c r="GG237" s="72"/>
      <c r="GH237" s="72"/>
      <c r="GI237" s="72"/>
      <c r="GJ237" s="72"/>
      <c r="GK237" s="72"/>
      <c r="GL237" s="72"/>
      <c r="GM237" s="72"/>
    </row>
    <row r="238" spans="1:195" ht="11.2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  <c r="FS238" s="72"/>
      <c r="FT238" s="72"/>
      <c r="FU238" s="72"/>
      <c r="FV238" s="72"/>
      <c r="FW238" s="72"/>
      <c r="FX238" s="72"/>
      <c r="FY238" s="72"/>
      <c r="FZ238" s="72"/>
      <c r="GA238" s="72"/>
      <c r="GB238" s="72"/>
      <c r="GC238" s="72"/>
      <c r="GD238" s="72"/>
      <c r="GE238" s="72"/>
      <c r="GF238" s="72"/>
      <c r="GG238" s="72"/>
      <c r="GH238" s="72"/>
      <c r="GI238" s="72"/>
      <c r="GJ238" s="72"/>
      <c r="GK238" s="72"/>
      <c r="GL238" s="72"/>
      <c r="GM238" s="72"/>
    </row>
    <row r="239" spans="1:195" ht="11.2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  <c r="GG239" s="72"/>
      <c r="GH239" s="72"/>
      <c r="GI239" s="72"/>
      <c r="GJ239" s="72"/>
      <c r="GK239" s="72"/>
      <c r="GL239" s="72"/>
      <c r="GM239" s="72"/>
    </row>
    <row r="240" spans="1:195" ht="11.2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  <c r="FS240" s="72"/>
      <c r="FT240" s="72"/>
      <c r="FU240" s="72"/>
      <c r="FV240" s="72"/>
      <c r="FW240" s="72"/>
      <c r="FX240" s="72"/>
      <c r="FY240" s="72"/>
      <c r="FZ240" s="72"/>
      <c r="GA240" s="72"/>
      <c r="GB240" s="72"/>
      <c r="GC240" s="72"/>
      <c r="GD240" s="72"/>
      <c r="GE240" s="72"/>
      <c r="GF240" s="72"/>
      <c r="GG240" s="72"/>
      <c r="GH240" s="72"/>
      <c r="GI240" s="72"/>
      <c r="GJ240" s="72"/>
      <c r="GK240" s="72"/>
      <c r="GL240" s="72"/>
      <c r="GM240" s="72"/>
    </row>
    <row r="241" spans="1:195" ht="11.2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  <c r="FS241" s="72"/>
      <c r="FT241" s="72"/>
      <c r="FU241" s="72"/>
      <c r="FV241" s="72"/>
      <c r="FW241" s="72"/>
      <c r="FX241" s="72"/>
      <c r="FY241" s="72"/>
      <c r="FZ241" s="72"/>
      <c r="GA241" s="72"/>
      <c r="GB241" s="72"/>
      <c r="GC241" s="72"/>
      <c r="GD241" s="72"/>
      <c r="GE241" s="72"/>
      <c r="GF241" s="72"/>
      <c r="GG241" s="72"/>
      <c r="GH241" s="72"/>
      <c r="GI241" s="72"/>
      <c r="GJ241" s="72"/>
      <c r="GK241" s="72"/>
      <c r="GL241" s="72"/>
      <c r="GM241" s="72"/>
    </row>
    <row r="242" spans="1:195" ht="11.2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  <c r="FS242" s="72"/>
      <c r="FT242" s="72"/>
      <c r="FU242" s="72"/>
      <c r="FV242" s="72"/>
      <c r="FW242" s="72"/>
      <c r="FX242" s="72"/>
      <c r="FY242" s="72"/>
      <c r="FZ242" s="72"/>
      <c r="GA242" s="72"/>
      <c r="GB242" s="72"/>
      <c r="GC242" s="72"/>
      <c r="GD242" s="72"/>
      <c r="GE242" s="72"/>
      <c r="GF242" s="72"/>
      <c r="GG242" s="72"/>
      <c r="GH242" s="72"/>
      <c r="GI242" s="72"/>
      <c r="GJ242" s="72"/>
      <c r="GK242" s="72"/>
      <c r="GL242" s="72"/>
      <c r="GM242" s="72"/>
    </row>
    <row r="243" spans="1:195" ht="11.2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  <c r="FS243" s="72"/>
      <c r="FT243" s="72"/>
      <c r="FU243" s="72"/>
      <c r="FV243" s="72"/>
      <c r="FW243" s="72"/>
      <c r="FX243" s="72"/>
      <c r="FY243" s="72"/>
      <c r="FZ243" s="72"/>
      <c r="GA243" s="72"/>
      <c r="GB243" s="72"/>
      <c r="GC243" s="72"/>
      <c r="GD243" s="72"/>
      <c r="GE243" s="72"/>
      <c r="GF243" s="72"/>
      <c r="GG243" s="72"/>
      <c r="GH243" s="72"/>
      <c r="GI243" s="72"/>
      <c r="GJ243" s="72"/>
      <c r="GK243" s="72"/>
      <c r="GL243" s="72"/>
      <c r="GM243" s="72"/>
    </row>
    <row r="244" spans="1:195" ht="11.2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  <c r="FS244" s="72"/>
      <c r="FT244" s="72"/>
      <c r="FU244" s="72"/>
      <c r="FV244" s="72"/>
      <c r="FW244" s="72"/>
      <c r="FX244" s="72"/>
      <c r="FY244" s="72"/>
      <c r="FZ244" s="72"/>
      <c r="GA244" s="72"/>
      <c r="GB244" s="72"/>
      <c r="GC244" s="72"/>
      <c r="GD244" s="72"/>
      <c r="GE244" s="72"/>
      <c r="GF244" s="72"/>
      <c r="GG244" s="72"/>
      <c r="GH244" s="72"/>
      <c r="GI244" s="72"/>
      <c r="GJ244" s="72"/>
      <c r="GK244" s="72"/>
      <c r="GL244" s="72"/>
      <c r="GM244" s="72"/>
    </row>
    <row r="245" spans="1:195" ht="11.2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  <c r="FS245" s="72"/>
      <c r="FT245" s="72"/>
      <c r="FU245" s="72"/>
      <c r="FV245" s="72"/>
      <c r="FW245" s="72"/>
      <c r="FX245" s="72"/>
      <c r="FY245" s="72"/>
      <c r="FZ245" s="72"/>
      <c r="GA245" s="72"/>
      <c r="GB245" s="72"/>
      <c r="GC245" s="72"/>
      <c r="GD245" s="72"/>
      <c r="GE245" s="72"/>
      <c r="GF245" s="72"/>
      <c r="GG245" s="72"/>
      <c r="GH245" s="72"/>
      <c r="GI245" s="72"/>
      <c r="GJ245" s="72"/>
      <c r="GK245" s="72"/>
      <c r="GL245" s="72"/>
      <c r="GM245" s="72"/>
    </row>
    <row r="246" spans="1:195" ht="11.2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  <c r="FS246" s="72"/>
      <c r="FT246" s="72"/>
      <c r="FU246" s="72"/>
      <c r="FV246" s="72"/>
      <c r="FW246" s="72"/>
      <c r="FX246" s="72"/>
      <c r="FY246" s="72"/>
      <c r="FZ246" s="72"/>
      <c r="GA246" s="72"/>
      <c r="GB246" s="72"/>
      <c r="GC246" s="72"/>
      <c r="GD246" s="72"/>
      <c r="GE246" s="72"/>
      <c r="GF246" s="72"/>
      <c r="GG246" s="72"/>
      <c r="GH246" s="72"/>
      <c r="GI246" s="72"/>
      <c r="GJ246" s="72"/>
      <c r="GK246" s="72"/>
      <c r="GL246" s="72"/>
      <c r="GM246" s="72"/>
    </row>
    <row r="247" spans="1:195" ht="11.2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  <c r="FS247" s="72"/>
      <c r="FT247" s="72"/>
      <c r="FU247" s="72"/>
      <c r="FV247" s="72"/>
      <c r="FW247" s="72"/>
      <c r="FX247" s="72"/>
      <c r="FY247" s="72"/>
      <c r="FZ247" s="72"/>
      <c r="GA247" s="72"/>
      <c r="GB247" s="72"/>
      <c r="GC247" s="72"/>
      <c r="GD247" s="72"/>
      <c r="GE247" s="72"/>
      <c r="GF247" s="72"/>
      <c r="GG247" s="72"/>
      <c r="GH247" s="72"/>
      <c r="GI247" s="72"/>
      <c r="GJ247" s="72"/>
      <c r="GK247" s="72"/>
      <c r="GL247" s="72"/>
      <c r="GM247" s="72"/>
    </row>
    <row r="248" spans="1:195" ht="11.2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  <c r="EO248" s="72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  <c r="FA248" s="72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  <c r="FM248" s="72"/>
      <c r="FN248" s="72"/>
      <c r="FO248" s="72"/>
      <c r="FP248" s="72"/>
      <c r="FQ248" s="72"/>
      <c r="FR248" s="72"/>
      <c r="FS248" s="72"/>
      <c r="FT248" s="72"/>
      <c r="FU248" s="72"/>
      <c r="FV248" s="72"/>
      <c r="FW248" s="72"/>
      <c r="FX248" s="72"/>
      <c r="FY248" s="72"/>
      <c r="FZ248" s="72"/>
      <c r="GA248" s="72"/>
      <c r="GB248" s="72"/>
      <c r="GC248" s="72"/>
      <c r="GD248" s="72"/>
      <c r="GE248" s="72"/>
      <c r="GF248" s="72"/>
      <c r="GG248" s="72"/>
      <c r="GH248" s="72"/>
      <c r="GI248" s="72"/>
      <c r="GJ248" s="72"/>
      <c r="GK248" s="72"/>
      <c r="GL248" s="72"/>
      <c r="GM248" s="72"/>
    </row>
    <row r="249" spans="1:195" ht="11.2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  <c r="FA249" s="72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  <c r="FM249" s="72"/>
      <c r="FN249" s="72"/>
      <c r="FO249" s="72"/>
      <c r="FP249" s="72"/>
      <c r="FQ249" s="72"/>
      <c r="FR249" s="72"/>
      <c r="FS249" s="72"/>
      <c r="FT249" s="72"/>
      <c r="FU249" s="72"/>
      <c r="FV249" s="72"/>
      <c r="FW249" s="72"/>
      <c r="FX249" s="72"/>
      <c r="FY249" s="72"/>
      <c r="FZ249" s="72"/>
      <c r="GA249" s="72"/>
      <c r="GB249" s="72"/>
      <c r="GC249" s="72"/>
      <c r="GD249" s="72"/>
      <c r="GE249" s="72"/>
      <c r="GF249" s="72"/>
      <c r="GG249" s="72"/>
      <c r="GH249" s="72"/>
      <c r="GI249" s="72"/>
      <c r="GJ249" s="72"/>
      <c r="GK249" s="72"/>
      <c r="GL249" s="72"/>
      <c r="GM249" s="72"/>
    </row>
    <row r="250" spans="1:195" ht="11.2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  <c r="FS250" s="72"/>
      <c r="FT250" s="72"/>
      <c r="FU250" s="72"/>
      <c r="FV250" s="72"/>
      <c r="FW250" s="72"/>
      <c r="FX250" s="72"/>
      <c r="FY250" s="72"/>
      <c r="FZ250" s="72"/>
      <c r="GA250" s="72"/>
      <c r="GB250" s="72"/>
      <c r="GC250" s="72"/>
      <c r="GD250" s="72"/>
      <c r="GE250" s="72"/>
      <c r="GF250" s="72"/>
      <c r="GG250" s="72"/>
      <c r="GH250" s="72"/>
      <c r="GI250" s="72"/>
      <c r="GJ250" s="72"/>
      <c r="GK250" s="72"/>
      <c r="GL250" s="72"/>
      <c r="GM250" s="72"/>
    </row>
    <row r="251" spans="1:195" ht="11.2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  <c r="EO251" s="72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  <c r="FA251" s="72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  <c r="FM251" s="72"/>
      <c r="FN251" s="72"/>
      <c r="FO251" s="72"/>
      <c r="FP251" s="72"/>
      <c r="FQ251" s="72"/>
      <c r="FR251" s="72"/>
      <c r="FS251" s="72"/>
      <c r="FT251" s="72"/>
      <c r="FU251" s="72"/>
      <c r="FV251" s="72"/>
      <c r="FW251" s="72"/>
      <c r="FX251" s="72"/>
      <c r="FY251" s="72"/>
      <c r="FZ251" s="72"/>
      <c r="GA251" s="72"/>
      <c r="GB251" s="72"/>
      <c r="GC251" s="72"/>
      <c r="GD251" s="72"/>
      <c r="GE251" s="72"/>
      <c r="GF251" s="72"/>
      <c r="GG251" s="72"/>
      <c r="GH251" s="72"/>
      <c r="GI251" s="72"/>
      <c r="GJ251" s="72"/>
      <c r="GK251" s="72"/>
      <c r="GL251" s="72"/>
      <c r="GM251" s="72"/>
    </row>
    <row r="252" spans="1:195" ht="11.2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  <c r="FA252" s="72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  <c r="FM252" s="72"/>
      <c r="FN252" s="72"/>
      <c r="FO252" s="72"/>
      <c r="FP252" s="72"/>
      <c r="FQ252" s="72"/>
      <c r="FR252" s="72"/>
      <c r="FS252" s="72"/>
      <c r="FT252" s="72"/>
      <c r="FU252" s="72"/>
      <c r="FV252" s="72"/>
      <c r="FW252" s="72"/>
      <c r="FX252" s="72"/>
      <c r="FY252" s="72"/>
      <c r="FZ252" s="72"/>
      <c r="GA252" s="72"/>
      <c r="GB252" s="72"/>
      <c r="GC252" s="72"/>
      <c r="GD252" s="72"/>
      <c r="GE252" s="72"/>
      <c r="GF252" s="72"/>
      <c r="GG252" s="72"/>
      <c r="GH252" s="72"/>
      <c r="GI252" s="72"/>
      <c r="GJ252" s="72"/>
      <c r="GK252" s="72"/>
      <c r="GL252" s="72"/>
      <c r="GM252" s="72"/>
    </row>
    <row r="253" spans="1:195" ht="11.2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</row>
    <row r="254" spans="1:195" ht="11.2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</row>
    <row r="255" spans="1:195" ht="11.2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</row>
    <row r="256" spans="1:195" ht="11.2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</row>
    <row r="257" spans="1:195" ht="11.2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</row>
    <row r="258" spans="1:195" ht="11.2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</row>
    <row r="259" spans="1:195" ht="11.2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</row>
    <row r="260" spans="1:195" ht="11.2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</row>
    <row r="261" spans="1:195" ht="11.2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  <c r="FS261" s="72"/>
      <c r="FT261" s="72"/>
      <c r="FU261" s="72"/>
      <c r="FV261" s="72"/>
      <c r="FW261" s="72"/>
      <c r="FX261" s="72"/>
      <c r="FY261" s="72"/>
      <c r="FZ261" s="72"/>
      <c r="GA261" s="72"/>
      <c r="GB261" s="72"/>
      <c r="GC261" s="72"/>
      <c r="GD261" s="72"/>
      <c r="GE261" s="72"/>
      <c r="GF261" s="72"/>
      <c r="GG261" s="72"/>
      <c r="GH261" s="72"/>
      <c r="GI261" s="72"/>
      <c r="GJ261" s="72"/>
      <c r="GK261" s="72"/>
      <c r="GL261" s="72"/>
      <c r="GM261" s="72"/>
    </row>
    <row r="262" spans="1:195" ht="11.2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  <c r="FS262" s="72"/>
      <c r="FT262" s="72"/>
      <c r="FU262" s="72"/>
      <c r="FV262" s="72"/>
      <c r="FW262" s="72"/>
      <c r="FX262" s="72"/>
      <c r="FY262" s="72"/>
      <c r="FZ262" s="72"/>
      <c r="GA262" s="72"/>
      <c r="GB262" s="72"/>
      <c r="GC262" s="72"/>
      <c r="GD262" s="72"/>
      <c r="GE262" s="72"/>
      <c r="GF262" s="72"/>
      <c r="GG262" s="72"/>
      <c r="GH262" s="72"/>
      <c r="GI262" s="72"/>
      <c r="GJ262" s="72"/>
      <c r="GK262" s="72"/>
      <c r="GL262" s="72"/>
      <c r="GM262" s="72"/>
    </row>
    <row r="263" spans="1:195" ht="11.2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  <c r="EO263" s="72"/>
      <c r="EP263" s="72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  <c r="FA263" s="72"/>
      <c r="FB263" s="72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  <c r="FM263" s="72"/>
      <c r="FN263" s="72"/>
      <c r="FO263" s="72"/>
      <c r="FP263" s="72"/>
      <c r="FQ263" s="72"/>
      <c r="FR263" s="72"/>
      <c r="FS263" s="72"/>
      <c r="FT263" s="72"/>
      <c r="FU263" s="72"/>
      <c r="FV263" s="72"/>
      <c r="FW263" s="72"/>
      <c r="FX263" s="72"/>
      <c r="FY263" s="72"/>
      <c r="FZ263" s="72"/>
      <c r="GA263" s="72"/>
      <c r="GB263" s="72"/>
      <c r="GC263" s="72"/>
      <c r="GD263" s="72"/>
      <c r="GE263" s="72"/>
      <c r="GF263" s="72"/>
      <c r="GG263" s="72"/>
      <c r="GH263" s="72"/>
      <c r="GI263" s="72"/>
      <c r="GJ263" s="72"/>
      <c r="GK263" s="72"/>
      <c r="GL263" s="72"/>
      <c r="GM263" s="72"/>
    </row>
    <row r="264" spans="1:195" ht="11.2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  <c r="FA264" s="72"/>
      <c r="FB264" s="72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  <c r="FM264" s="72"/>
      <c r="FN264" s="72"/>
      <c r="FO264" s="72"/>
      <c r="FP264" s="72"/>
      <c r="FQ264" s="72"/>
      <c r="FR264" s="72"/>
      <c r="FS264" s="72"/>
      <c r="FT264" s="72"/>
      <c r="FU264" s="72"/>
      <c r="FV264" s="72"/>
      <c r="FW264" s="72"/>
      <c r="FX264" s="72"/>
      <c r="FY264" s="72"/>
      <c r="FZ264" s="72"/>
      <c r="GA264" s="72"/>
      <c r="GB264" s="72"/>
      <c r="GC264" s="72"/>
      <c r="GD264" s="72"/>
      <c r="GE264" s="72"/>
      <c r="GF264" s="72"/>
      <c r="GG264" s="72"/>
      <c r="GH264" s="72"/>
      <c r="GI264" s="72"/>
      <c r="GJ264" s="72"/>
      <c r="GK264" s="72"/>
      <c r="GL264" s="72"/>
      <c r="GM264" s="72"/>
    </row>
    <row r="265" spans="1:195" ht="11.2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  <c r="EO265" s="72"/>
      <c r="EP265" s="72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  <c r="FA265" s="72"/>
      <c r="FB265" s="72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  <c r="FM265" s="72"/>
      <c r="FN265" s="72"/>
      <c r="FO265" s="72"/>
      <c r="FP265" s="72"/>
      <c r="FQ265" s="72"/>
      <c r="FR265" s="72"/>
      <c r="FS265" s="72"/>
      <c r="FT265" s="72"/>
      <c r="FU265" s="72"/>
      <c r="FV265" s="72"/>
      <c r="FW265" s="72"/>
      <c r="FX265" s="72"/>
      <c r="FY265" s="72"/>
      <c r="FZ265" s="72"/>
      <c r="GA265" s="72"/>
      <c r="GB265" s="72"/>
      <c r="GC265" s="72"/>
      <c r="GD265" s="72"/>
      <c r="GE265" s="72"/>
      <c r="GF265" s="72"/>
      <c r="GG265" s="72"/>
      <c r="GH265" s="72"/>
      <c r="GI265" s="72"/>
      <c r="GJ265" s="72"/>
      <c r="GK265" s="72"/>
      <c r="GL265" s="72"/>
      <c r="GM265" s="72"/>
    </row>
    <row r="266" spans="1:195" ht="11.2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  <c r="FA266" s="72"/>
      <c r="FB266" s="72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  <c r="FM266" s="72"/>
      <c r="FN266" s="72"/>
      <c r="FO266" s="72"/>
      <c r="FP266" s="72"/>
      <c r="FQ266" s="72"/>
      <c r="FR266" s="72"/>
      <c r="FS266" s="72"/>
      <c r="FT266" s="72"/>
      <c r="FU266" s="72"/>
      <c r="FV266" s="72"/>
      <c r="FW266" s="72"/>
      <c r="FX266" s="72"/>
      <c r="FY266" s="72"/>
      <c r="FZ266" s="72"/>
      <c r="GA266" s="72"/>
      <c r="GB266" s="72"/>
      <c r="GC266" s="72"/>
      <c r="GD266" s="72"/>
      <c r="GE266" s="72"/>
      <c r="GF266" s="72"/>
      <c r="GG266" s="72"/>
      <c r="GH266" s="72"/>
      <c r="GI266" s="72"/>
      <c r="GJ266" s="72"/>
      <c r="GK266" s="72"/>
      <c r="GL266" s="72"/>
      <c r="GM266" s="72"/>
    </row>
    <row r="267" spans="1:195" ht="11.2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  <c r="FM267" s="72"/>
      <c r="FN267" s="72"/>
      <c r="FO267" s="72"/>
      <c r="FP267" s="72"/>
      <c r="FQ267" s="72"/>
      <c r="FR267" s="72"/>
      <c r="FS267" s="72"/>
      <c r="FT267" s="72"/>
      <c r="FU267" s="72"/>
      <c r="FV267" s="72"/>
      <c r="FW267" s="72"/>
      <c r="FX267" s="72"/>
      <c r="FY267" s="72"/>
      <c r="FZ267" s="72"/>
      <c r="GA267" s="72"/>
      <c r="GB267" s="72"/>
      <c r="GC267" s="72"/>
      <c r="GD267" s="72"/>
      <c r="GE267" s="72"/>
      <c r="GF267" s="72"/>
      <c r="GG267" s="72"/>
      <c r="GH267" s="72"/>
      <c r="GI267" s="72"/>
      <c r="GJ267" s="72"/>
      <c r="GK267" s="72"/>
      <c r="GL267" s="72"/>
      <c r="GM267" s="72"/>
    </row>
    <row r="268" spans="1:195" ht="11.2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  <c r="FA268" s="72"/>
      <c r="FB268" s="72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  <c r="FM268" s="72"/>
      <c r="FN268" s="72"/>
      <c r="FO268" s="72"/>
      <c r="FP268" s="72"/>
      <c r="FQ268" s="72"/>
      <c r="FR268" s="72"/>
      <c r="FS268" s="72"/>
      <c r="FT268" s="72"/>
      <c r="FU268" s="72"/>
      <c r="FV268" s="72"/>
      <c r="FW268" s="72"/>
      <c r="FX268" s="72"/>
      <c r="FY268" s="72"/>
      <c r="FZ268" s="72"/>
      <c r="GA268" s="72"/>
      <c r="GB268" s="72"/>
      <c r="GC268" s="72"/>
      <c r="GD268" s="72"/>
      <c r="GE268" s="72"/>
      <c r="GF268" s="72"/>
      <c r="GG268" s="72"/>
      <c r="GH268" s="72"/>
      <c r="GI268" s="72"/>
      <c r="GJ268" s="72"/>
      <c r="GK268" s="72"/>
      <c r="GL268" s="72"/>
      <c r="GM268" s="72"/>
    </row>
    <row r="269" spans="1:195" ht="11.2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  <c r="FA269" s="72"/>
      <c r="FB269" s="72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  <c r="FM269" s="72"/>
      <c r="FN269" s="72"/>
      <c r="FO269" s="72"/>
      <c r="FP269" s="72"/>
      <c r="FQ269" s="72"/>
      <c r="FR269" s="72"/>
      <c r="FS269" s="72"/>
      <c r="FT269" s="72"/>
      <c r="FU269" s="72"/>
      <c r="FV269" s="72"/>
      <c r="FW269" s="72"/>
      <c r="FX269" s="72"/>
      <c r="FY269" s="72"/>
      <c r="FZ269" s="72"/>
      <c r="GA269" s="72"/>
      <c r="GB269" s="72"/>
      <c r="GC269" s="72"/>
      <c r="GD269" s="72"/>
      <c r="GE269" s="72"/>
      <c r="GF269" s="72"/>
      <c r="GG269" s="72"/>
      <c r="GH269" s="72"/>
      <c r="GI269" s="72"/>
      <c r="GJ269" s="72"/>
      <c r="GK269" s="72"/>
      <c r="GL269" s="72"/>
      <c r="GM269" s="72"/>
    </row>
    <row r="270" spans="1:195" ht="11.2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  <c r="FS270" s="72"/>
      <c r="FT270" s="72"/>
      <c r="FU270" s="72"/>
      <c r="FV270" s="72"/>
      <c r="FW270" s="72"/>
      <c r="FX270" s="72"/>
      <c r="FY270" s="72"/>
      <c r="FZ270" s="72"/>
      <c r="GA270" s="72"/>
      <c r="GB270" s="72"/>
      <c r="GC270" s="72"/>
      <c r="GD270" s="72"/>
      <c r="GE270" s="72"/>
      <c r="GF270" s="72"/>
      <c r="GG270" s="72"/>
      <c r="GH270" s="72"/>
      <c r="GI270" s="72"/>
      <c r="GJ270" s="72"/>
      <c r="GK270" s="72"/>
      <c r="GL270" s="72"/>
      <c r="GM270" s="72"/>
    </row>
    <row r="271" spans="1:195" ht="11.2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  <c r="FM271" s="72"/>
      <c r="FN271" s="72"/>
      <c r="FO271" s="72"/>
      <c r="FP271" s="72"/>
      <c r="FQ271" s="72"/>
      <c r="FR271" s="72"/>
      <c r="FS271" s="72"/>
      <c r="FT271" s="72"/>
      <c r="FU271" s="72"/>
      <c r="FV271" s="72"/>
      <c r="FW271" s="72"/>
      <c r="FX271" s="72"/>
      <c r="FY271" s="72"/>
      <c r="FZ271" s="72"/>
      <c r="GA271" s="72"/>
      <c r="GB271" s="72"/>
      <c r="GC271" s="72"/>
      <c r="GD271" s="72"/>
      <c r="GE271" s="72"/>
      <c r="GF271" s="72"/>
      <c r="GG271" s="72"/>
      <c r="GH271" s="72"/>
      <c r="GI271" s="72"/>
      <c r="GJ271" s="72"/>
      <c r="GK271" s="72"/>
      <c r="GL271" s="72"/>
      <c r="GM271" s="72"/>
    </row>
    <row r="272" spans="1:195" ht="11.2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  <c r="EO272" s="72"/>
      <c r="EP272" s="72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  <c r="FA272" s="72"/>
      <c r="FB272" s="72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  <c r="FM272" s="72"/>
      <c r="FN272" s="72"/>
      <c r="FO272" s="72"/>
      <c r="FP272" s="72"/>
      <c r="FQ272" s="72"/>
      <c r="FR272" s="72"/>
      <c r="FS272" s="72"/>
      <c r="FT272" s="72"/>
      <c r="FU272" s="72"/>
      <c r="FV272" s="72"/>
      <c r="FW272" s="72"/>
      <c r="FX272" s="72"/>
      <c r="FY272" s="72"/>
      <c r="FZ272" s="72"/>
      <c r="GA272" s="72"/>
      <c r="GB272" s="72"/>
      <c r="GC272" s="72"/>
      <c r="GD272" s="72"/>
      <c r="GE272" s="72"/>
      <c r="GF272" s="72"/>
      <c r="GG272" s="72"/>
      <c r="GH272" s="72"/>
      <c r="GI272" s="72"/>
      <c r="GJ272" s="72"/>
      <c r="GK272" s="72"/>
      <c r="GL272" s="72"/>
      <c r="GM272" s="72"/>
    </row>
    <row r="273" spans="1:195" ht="11.2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  <c r="FA273" s="72"/>
      <c r="FB273" s="72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  <c r="FM273" s="72"/>
      <c r="FN273" s="72"/>
      <c r="FO273" s="72"/>
      <c r="FP273" s="72"/>
      <c r="FQ273" s="72"/>
      <c r="FR273" s="72"/>
      <c r="FS273" s="72"/>
      <c r="FT273" s="72"/>
      <c r="FU273" s="72"/>
      <c r="FV273" s="72"/>
      <c r="FW273" s="72"/>
      <c r="FX273" s="72"/>
      <c r="FY273" s="72"/>
      <c r="FZ273" s="72"/>
      <c r="GA273" s="72"/>
      <c r="GB273" s="72"/>
      <c r="GC273" s="72"/>
      <c r="GD273" s="72"/>
      <c r="GE273" s="72"/>
      <c r="GF273" s="72"/>
      <c r="GG273" s="72"/>
      <c r="GH273" s="72"/>
      <c r="GI273" s="72"/>
      <c r="GJ273" s="72"/>
      <c r="GK273" s="72"/>
      <c r="GL273" s="72"/>
      <c r="GM273" s="72"/>
    </row>
    <row r="274" spans="1:195" ht="11.2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  <c r="FS274" s="72"/>
      <c r="FT274" s="72"/>
      <c r="FU274" s="72"/>
      <c r="FV274" s="72"/>
      <c r="FW274" s="72"/>
      <c r="FX274" s="72"/>
      <c r="FY274" s="72"/>
      <c r="FZ274" s="72"/>
      <c r="GA274" s="72"/>
      <c r="GB274" s="72"/>
      <c r="GC274" s="72"/>
      <c r="GD274" s="72"/>
      <c r="GE274" s="72"/>
      <c r="GF274" s="72"/>
      <c r="GG274" s="72"/>
      <c r="GH274" s="72"/>
      <c r="GI274" s="72"/>
      <c r="GJ274" s="72"/>
      <c r="GK274" s="72"/>
      <c r="GL274" s="72"/>
      <c r="GM274" s="72"/>
    </row>
    <row r="275" spans="1:195" ht="11.2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  <c r="FS275" s="72"/>
      <c r="FT275" s="72"/>
      <c r="FU275" s="72"/>
      <c r="FV275" s="72"/>
      <c r="FW275" s="72"/>
      <c r="FX275" s="72"/>
      <c r="FY275" s="72"/>
      <c r="FZ275" s="72"/>
      <c r="GA275" s="72"/>
      <c r="GB275" s="72"/>
      <c r="GC275" s="72"/>
      <c r="GD275" s="72"/>
      <c r="GE275" s="72"/>
      <c r="GF275" s="72"/>
      <c r="GG275" s="72"/>
      <c r="GH275" s="72"/>
      <c r="GI275" s="72"/>
      <c r="GJ275" s="72"/>
      <c r="GK275" s="72"/>
      <c r="GL275" s="72"/>
      <c r="GM275" s="72"/>
    </row>
    <row r="276" spans="1:195" ht="11.2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  <c r="FS276" s="72"/>
      <c r="FT276" s="72"/>
      <c r="FU276" s="72"/>
      <c r="FV276" s="72"/>
      <c r="FW276" s="72"/>
      <c r="FX276" s="72"/>
      <c r="FY276" s="72"/>
      <c r="FZ276" s="72"/>
      <c r="GA276" s="72"/>
      <c r="GB276" s="72"/>
      <c r="GC276" s="72"/>
      <c r="GD276" s="72"/>
      <c r="GE276" s="72"/>
      <c r="GF276" s="72"/>
      <c r="GG276" s="72"/>
      <c r="GH276" s="72"/>
      <c r="GI276" s="72"/>
      <c r="GJ276" s="72"/>
      <c r="GK276" s="72"/>
      <c r="GL276" s="72"/>
      <c r="GM276" s="72"/>
    </row>
    <row r="277" spans="1:195" ht="11.2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  <c r="FS277" s="72"/>
      <c r="FT277" s="72"/>
      <c r="FU277" s="72"/>
      <c r="FV277" s="72"/>
      <c r="FW277" s="72"/>
      <c r="FX277" s="72"/>
      <c r="FY277" s="72"/>
      <c r="FZ277" s="72"/>
      <c r="GA277" s="72"/>
      <c r="GB277" s="72"/>
      <c r="GC277" s="72"/>
      <c r="GD277" s="72"/>
      <c r="GE277" s="72"/>
      <c r="GF277" s="72"/>
      <c r="GG277" s="72"/>
      <c r="GH277" s="72"/>
      <c r="GI277" s="72"/>
      <c r="GJ277" s="72"/>
      <c r="GK277" s="72"/>
      <c r="GL277" s="72"/>
      <c r="GM277" s="72"/>
    </row>
    <row r="278" spans="1:195" ht="11.2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  <c r="FS278" s="72"/>
      <c r="FT278" s="72"/>
      <c r="FU278" s="72"/>
      <c r="FV278" s="72"/>
      <c r="FW278" s="72"/>
      <c r="FX278" s="72"/>
      <c r="FY278" s="72"/>
      <c r="FZ278" s="72"/>
      <c r="GA278" s="72"/>
      <c r="GB278" s="72"/>
      <c r="GC278" s="72"/>
      <c r="GD278" s="72"/>
      <c r="GE278" s="72"/>
      <c r="GF278" s="72"/>
      <c r="GG278" s="72"/>
      <c r="GH278" s="72"/>
      <c r="GI278" s="72"/>
      <c r="GJ278" s="72"/>
      <c r="GK278" s="72"/>
      <c r="GL278" s="72"/>
      <c r="GM278" s="72"/>
    </row>
    <row r="279" spans="1:195" ht="11.2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  <c r="FS279" s="72"/>
      <c r="FT279" s="72"/>
      <c r="FU279" s="72"/>
      <c r="FV279" s="72"/>
      <c r="FW279" s="72"/>
      <c r="FX279" s="72"/>
      <c r="FY279" s="72"/>
      <c r="FZ279" s="72"/>
      <c r="GA279" s="72"/>
      <c r="GB279" s="72"/>
      <c r="GC279" s="72"/>
      <c r="GD279" s="72"/>
      <c r="GE279" s="72"/>
      <c r="GF279" s="72"/>
      <c r="GG279" s="72"/>
      <c r="GH279" s="72"/>
      <c r="GI279" s="72"/>
      <c r="GJ279" s="72"/>
      <c r="GK279" s="72"/>
      <c r="GL279" s="72"/>
      <c r="GM279" s="72"/>
    </row>
    <row r="280" spans="1:195" ht="11.2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  <c r="FS280" s="72"/>
      <c r="FT280" s="72"/>
      <c r="FU280" s="72"/>
      <c r="FV280" s="72"/>
      <c r="FW280" s="72"/>
      <c r="FX280" s="72"/>
      <c r="FY280" s="72"/>
      <c r="FZ280" s="72"/>
      <c r="GA280" s="72"/>
      <c r="GB280" s="72"/>
      <c r="GC280" s="72"/>
      <c r="GD280" s="72"/>
      <c r="GE280" s="72"/>
      <c r="GF280" s="72"/>
      <c r="GG280" s="72"/>
      <c r="GH280" s="72"/>
      <c r="GI280" s="72"/>
      <c r="GJ280" s="72"/>
      <c r="GK280" s="72"/>
      <c r="GL280" s="72"/>
      <c r="GM280" s="72"/>
    </row>
    <row r="281" spans="1:195" ht="11.2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  <c r="FA281" s="72"/>
      <c r="FB281" s="72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  <c r="FM281" s="72"/>
      <c r="FN281" s="72"/>
      <c r="FO281" s="72"/>
      <c r="FP281" s="72"/>
      <c r="FQ281" s="72"/>
      <c r="FR281" s="72"/>
      <c r="FS281" s="72"/>
      <c r="FT281" s="72"/>
      <c r="FU281" s="72"/>
      <c r="FV281" s="72"/>
      <c r="FW281" s="72"/>
      <c r="FX281" s="72"/>
      <c r="FY281" s="72"/>
      <c r="FZ281" s="72"/>
      <c r="GA281" s="72"/>
      <c r="GB281" s="72"/>
      <c r="GC281" s="72"/>
      <c r="GD281" s="72"/>
      <c r="GE281" s="72"/>
      <c r="GF281" s="72"/>
      <c r="GG281" s="72"/>
      <c r="GH281" s="72"/>
      <c r="GI281" s="72"/>
      <c r="GJ281" s="72"/>
      <c r="GK281" s="72"/>
      <c r="GL281" s="72"/>
      <c r="GM281" s="72"/>
    </row>
    <row r="282" spans="1:195" ht="11.2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  <c r="FS282" s="72"/>
      <c r="FT282" s="72"/>
      <c r="FU282" s="72"/>
      <c r="FV282" s="72"/>
      <c r="FW282" s="72"/>
      <c r="FX282" s="72"/>
      <c r="FY282" s="72"/>
      <c r="FZ282" s="72"/>
      <c r="GA282" s="72"/>
      <c r="GB282" s="72"/>
      <c r="GC282" s="72"/>
      <c r="GD282" s="72"/>
      <c r="GE282" s="72"/>
      <c r="GF282" s="72"/>
      <c r="GG282" s="72"/>
      <c r="GH282" s="72"/>
      <c r="GI282" s="72"/>
      <c r="GJ282" s="72"/>
      <c r="GK282" s="72"/>
      <c r="GL282" s="72"/>
      <c r="GM282" s="72"/>
    </row>
    <row r="283" spans="1:195" ht="11.2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</row>
    <row r="284" spans="1:195" ht="11.2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</row>
    <row r="285" spans="1:195" ht="11.2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</row>
    <row r="286" spans="1:195" ht="11.2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</row>
    <row r="287" spans="1:195" ht="11.2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</row>
    <row r="288" spans="1:195" ht="11.2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  <c r="FY288" s="72"/>
      <c r="FZ288" s="72"/>
      <c r="GA288" s="72"/>
      <c r="GB288" s="72"/>
      <c r="GC288" s="72"/>
      <c r="GD288" s="72"/>
      <c r="GE288" s="72"/>
      <c r="GF288" s="72"/>
      <c r="GG288" s="72"/>
      <c r="GH288" s="72"/>
      <c r="GI288" s="72"/>
      <c r="GJ288" s="72"/>
      <c r="GK288" s="72"/>
      <c r="GL288" s="72"/>
      <c r="GM288" s="72"/>
    </row>
    <row r="289" spans="1:195" ht="11.2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  <c r="FA289" s="72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  <c r="FM289" s="72"/>
      <c r="FN289" s="72"/>
      <c r="FO289" s="72"/>
      <c r="FP289" s="72"/>
      <c r="FQ289" s="72"/>
      <c r="FR289" s="72"/>
      <c r="FS289" s="72"/>
      <c r="FT289" s="72"/>
      <c r="FU289" s="72"/>
      <c r="FV289" s="72"/>
      <c r="FW289" s="72"/>
      <c r="FX289" s="72"/>
      <c r="FY289" s="72"/>
      <c r="FZ289" s="72"/>
      <c r="GA289" s="72"/>
      <c r="GB289" s="72"/>
      <c r="GC289" s="72"/>
      <c r="GD289" s="72"/>
      <c r="GE289" s="72"/>
      <c r="GF289" s="72"/>
      <c r="GG289" s="72"/>
      <c r="GH289" s="72"/>
      <c r="GI289" s="72"/>
      <c r="GJ289" s="72"/>
      <c r="GK289" s="72"/>
      <c r="GL289" s="72"/>
      <c r="GM289" s="72"/>
    </row>
    <row r="290" spans="1:195" ht="11.2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  <c r="EO290" s="72"/>
      <c r="EP290" s="72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  <c r="FA290" s="72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  <c r="FM290" s="72"/>
      <c r="FN290" s="72"/>
      <c r="FO290" s="72"/>
      <c r="FP290" s="72"/>
      <c r="FQ290" s="72"/>
      <c r="FR290" s="72"/>
      <c r="FS290" s="72"/>
      <c r="FT290" s="72"/>
      <c r="FU290" s="72"/>
      <c r="FV290" s="72"/>
      <c r="FW290" s="72"/>
      <c r="FX290" s="72"/>
      <c r="FY290" s="72"/>
      <c r="FZ290" s="72"/>
      <c r="GA290" s="72"/>
      <c r="GB290" s="72"/>
      <c r="GC290" s="72"/>
      <c r="GD290" s="72"/>
      <c r="GE290" s="72"/>
      <c r="GF290" s="72"/>
      <c r="GG290" s="72"/>
      <c r="GH290" s="72"/>
      <c r="GI290" s="72"/>
      <c r="GJ290" s="72"/>
      <c r="GK290" s="72"/>
      <c r="GL290" s="72"/>
      <c r="GM290" s="72"/>
    </row>
    <row r="291" spans="1:195" ht="11.2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  <c r="FM291" s="72"/>
      <c r="FN291" s="72"/>
      <c r="FO291" s="72"/>
      <c r="FP291" s="72"/>
      <c r="FQ291" s="72"/>
      <c r="FR291" s="72"/>
      <c r="FS291" s="72"/>
      <c r="FT291" s="72"/>
      <c r="FU291" s="72"/>
      <c r="FV291" s="72"/>
      <c r="FW291" s="72"/>
      <c r="FX291" s="72"/>
      <c r="FY291" s="72"/>
      <c r="FZ291" s="72"/>
      <c r="GA291" s="72"/>
      <c r="GB291" s="72"/>
      <c r="GC291" s="72"/>
      <c r="GD291" s="72"/>
      <c r="GE291" s="72"/>
      <c r="GF291" s="72"/>
      <c r="GG291" s="72"/>
      <c r="GH291" s="72"/>
      <c r="GI291" s="72"/>
      <c r="GJ291" s="72"/>
      <c r="GK291" s="72"/>
      <c r="GL291" s="72"/>
      <c r="GM291" s="72"/>
    </row>
    <row r="292" spans="1:195" ht="11.2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  <c r="FA292" s="72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  <c r="FM292" s="72"/>
      <c r="FN292" s="72"/>
      <c r="FO292" s="72"/>
      <c r="FP292" s="72"/>
      <c r="FQ292" s="72"/>
      <c r="FR292" s="72"/>
      <c r="FS292" s="72"/>
      <c r="FT292" s="72"/>
      <c r="FU292" s="72"/>
      <c r="FV292" s="72"/>
      <c r="FW292" s="72"/>
      <c r="FX292" s="72"/>
      <c r="FY292" s="72"/>
      <c r="FZ292" s="72"/>
      <c r="GA292" s="72"/>
      <c r="GB292" s="72"/>
      <c r="GC292" s="72"/>
      <c r="GD292" s="72"/>
      <c r="GE292" s="72"/>
      <c r="GF292" s="72"/>
      <c r="GG292" s="72"/>
      <c r="GH292" s="72"/>
      <c r="GI292" s="72"/>
      <c r="GJ292" s="72"/>
      <c r="GK292" s="72"/>
      <c r="GL292" s="72"/>
      <c r="GM292" s="72"/>
    </row>
    <row r="293" spans="1:195" ht="11.2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  <c r="EO293" s="72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  <c r="FA293" s="72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  <c r="FM293" s="72"/>
      <c r="FN293" s="72"/>
      <c r="FO293" s="72"/>
      <c r="FP293" s="72"/>
      <c r="FQ293" s="72"/>
      <c r="FR293" s="72"/>
      <c r="FS293" s="72"/>
      <c r="FT293" s="72"/>
      <c r="FU293" s="72"/>
      <c r="FV293" s="72"/>
      <c r="FW293" s="72"/>
      <c r="FX293" s="72"/>
      <c r="FY293" s="72"/>
      <c r="FZ293" s="72"/>
      <c r="GA293" s="72"/>
      <c r="GB293" s="72"/>
      <c r="GC293" s="72"/>
      <c r="GD293" s="72"/>
      <c r="GE293" s="72"/>
      <c r="GF293" s="72"/>
      <c r="GG293" s="72"/>
      <c r="GH293" s="72"/>
      <c r="GI293" s="72"/>
      <c r="GJ293" s="72"/>
      <c r="GK293" s="72"/>
      <c r="GL293" s="72"/>
      <c r="GM293" s="72"/>
    </row>
    <row r="294" spans="1:195" ht="11.2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  <c r="EO294" s="72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  <c r="FA294" s="72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  <c r="FM294" s="72"/>
      <c r="FN294" s="72"/>
      <c r="FO294" s="72"/>
      <c r="FP294" s="72"/>
      <c r="FQ294" s="72"/>
      <c r="FR294" s="72"/>
      <c r="FS294" s="72"/>
      <c r="FT294" s="72"/>
      <c r="FU294" s="72"/>
      <c r="FV294" s="72"/>
      <c r="FW294" s="72"/>
      <c r="FX294" s="72"/>
      <c r="FY294" s="72"/>
      <c r="FZ294" s="72"/>
      <c r="GA294" s="72"/>
      <c r="GB294" s="72"/>
      <c r="GC294" s="72"/>
      <c r="GD294" s="72"/>
      <c r="GE294" s="72"/>
      <c r="GF294" s="72"/>
      <c r="GG294" s="72"/>
      <c r="GH294" s="72"/>
      <c r="GI294" s="72"/>
      <c r="GJ294" s="72"/>
      <c r="GK294" s="72"/>
      <c r="GL294" s="72"/>
      <c r="GM294" s="72"/>
    </row>
    <row r="295" spans="1:195" ht="11.2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  <c r="FM295" s="72"/>
      <c r="FN295" s="72"/>
      <c r="FO295" s="72"/>
      <c r="FP295" s="72"/>
      <c r="FQ295" s="72"/>
      <c r="FR295" s="72"/>
      <c r="FS295" s="72"/>
      <c r="FT295" s="72"/>
      <c r="FU295" s="72"/>
      <c r="FV295" s="72"/>
      <c r="FW295" s="72"/>
      <c r="FX295" s="72"/>
      <c r="FY295" s="72"/>
      <c r="FZ295" s="72"/>
      <c r="GA295" s="72"/>
      <c r="GB295" s="72"/>
      <c r="GC295" s="72"/>
      <c r="GD295" s="72"/>
      <c r="GE295" s="72"/>
      <c r="GF295" s="72"/>
      <c r="GG295" s="72"/>
      <c r="GH295" s="72"/>
      <c r="GI295" s="72"/>
      <c r="GJ295" s="72"/>
      <c r="GK295" s="72"/>
      <c r="GL295" s="72"/>
      <c r="GM295" s="72"/>
    </row>
    <row r="296" spans="1:195" ht="11.2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  <c r="FA296" s="72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  <c r="FM296" s="72"/>
      <c r="FN296" s="72"/>
      <c r="FO296" s="72"/>
      <c r="FP296" s="72"/>
      <c r="FQ296" s="72"/>
      <c r="FR296" s="72"/>
      <c r="FS296" s="72"/>
      <c r="FT296" s="72"/>
      <c r="FU296" s="72"/>
      <c r="FV296" s="72"/>
      <c r="FW296" s="72"/>
      <c r="FX296" s="72"/>
      <c r="FY296" s="72"/>
      <c r="FZ296" s="72"/>
      <c r="GA296" s="72"/>
      <c r="GB296" s="72"/>
      <c r="GC296" s="72"/>
      <c r="GD296" s="72"/>
      <c r="GE296" s="72"/>
      <c r="GF296" s="72"/>
      <c r="GG296" s="72"/>
      <c r="GH296" s="72"/>
      <c r="GI296" s="72"/>
      <c r="GJ296" s="72"/>
      <c r="GK296" s="72"/>
      <c r="GL296" s="72"/>
      <c r="GM296" s="72"/>
    </row>
    <row r="297" spans="1:195" ht="11.2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  <c r="EO297" s="72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  <c r="FA297" s="72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  <c r="FM297" s="72"/>
      <c r="FN297" s="72"/>
      <c r="FO297" s="72"/>
      <c r="FP297" s="72"/>
      <c r="FQ297" s="72"/>
      <c r="FR297" s="72"/>
      <c r="FS297" s="72"/>
      <c r="FT297" s="72"/>
      <c r="FU297" s="72"/>
      <c r="FV297" s="72"/>
      <c r="FW297" s="72"/>
      <c r="FX297" s="72"/>
      <c r="FY297" s="72"/>
      <c r="FZ297" s="72"/>
      <c r="GA297" s="72"/>
      <c r="GB297" s="72"/>
      <c r="GC297" s="72"/>
      <c r="GD297" s="72"/>
      <c r="GE297" s="72"/>
      <c r="GF297" s="72"/>
      <c r="GG297" s="72"/>
      <c r="GH297" s="72"/>
      <c r="GI297" s="72"/>
      <c r="GJ297" s="72"/>
      <c r="GK297" s="72"/>
      <c r="GL297" s="72"/>
      <c r="GM297" s="72"/>
    </row>
    <row r="298" spans="1:195" ht="11.2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  <c r="EO298" s="72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  <c r="FA298" s="72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  <c r="FM298" s="72"/>
      <c r="FN298" s="72"/>
      <c r="FO298" s="72"/>
      <c r="FP298" s="72"/>
      <c r="FQ298" s="72"/>
      <c r="FR298" s="72"/>
      <c r="FS298" s="72"/>
      <c r="FT298" s="72"/>
      <c r="FU298" s="72"/>
      <c r="FV298" s="72"/>
      <c r="FW298" s="72"/>
      <c r="FX298" s="72"/>
      <c r="FY298" s="72"/>
      <c r="FZ298" s="72"/>
      <c r="GA298" s="72"/>
      <c r="GB298" s="72"/>
      <c r="GC298" s="72"/>
      <c r="GD298" s="72"/>
      <c r="GE298" s="72"/>
      <c r="GF298" s="72"/>
      <c r="GG298" s="72"/>
      <c r="GH298" s="72"/>
      <c r="GI298" s="72"/>
      <c r="GJ298" s="72"/>
      <c r="GK298" s="72"/>
      <c r="GL298" s="72"/>
      <c r="GM298" s="72"/>
    </row>
    <row r="299" spans="1:195" ht="11.2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  <c r="FM299" s="72"/>
      <c r="FN299" s="72"/>
      <c r="FO299" s="72"/>
      <c r="FP299" s="72"/>
      <c r="FQ299" s="72"/>
      <c r="FR299" s="72"/>
      <c r="FS299" s="72"/>
      <c r="FT299" s="72"/>
      <c r="FU299" s="72"/>
      <c r="FV299" s="72"/>
      <c r="FW299" s="72"/>
      <c r="FX299" s="72"/>
      <c r="FY299" s="72"/>
      <c r="FZ299" s="72"/>
      <c r="GA299" s="72"/>
      <c r="GB299" s="72"/>
      <c r="GC299" s="72"/>
      <c r="GD299" s="72"/>
      <c r="GE299" s="72"/>
      <c r="GF299" s="72"/>
      <c r="GG299" s="72"/>
      <c r="GH299" s="72"/>
      <c r="GI299" s="72"/>
      <c r="GJ299" s="72"/>
      <c r="GK299" s="72"/>
      <c r="GL299" s="72"/>
      <c r="GM299" s="72"/>
    </row>
    <row r="300" spans="1:195" ht="11.2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  <c r="FS300" s="72"/>
      <c r="FT300" s="72"/>
      <c r="FU300" s="72"/>
      <c r="FV300" s="72"/>
      <c r="FW300" s="72"/>
      <c r="FX300" s="72"/>
      <c r="FY300" s="72"/>
      <c r="FZ300" s="72"/>
      <c r="GA300" s="72"/>
      <c r="GB300" s="72"/>
      <c r="GC300" s="72"/>
      <c r="GD300" s="72"/>
      <c r="GE300" s="72"/>
      <c r="GF300" s="72"/>
      <c r="GG300" s="72"/>
      <c r="GH300" s="72"/>
      <c r="GI300" s="72"/>
      <c r="GJ300" s="72"/>
      <c r="GK300" s="72"/>
      <c r="GL300" s="72"/>
      <c r="GM300" s="72"/>
    </row>
    <row r="301" spans="1:195" ht="11.2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  <c r="EO301" s="72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  <c r="FM301" s="72"/>
      <c r="FN301" s="72"/>
      <c r="FO301" s="72"/>
      <c r="FP301" s="72"/>
      <c r="FQ301" s="72"/>
      <c r="FR301" s="72"/>
      <c r="FS301" s="72"/>
      <c r="FT301" s="72"/>
      <c r="FU301" s="72"/>
      <c r="FV301" s="72"/>
      <c r="FW301" s="72"/>
      <c r="FX301" s="72"/>
      <c r="FY301" s="72"/>
      <c r="FZ301" s="72"/>
      <c r="GA301" s="72"/>
      <c r="GB301" s="72"/>
      <c r="GC301" s="72"/>
      <c r="GD301" s="72"/>
      <c r="GE301" s="72"/>
      <c r="GF301" s="72"/>
      <c r="GG301" s="72"/>
      <c r="GH301" s="72"/>
      <c r="GI301" s="72"/>
      <c r="GJ301" s="72"/>
      <c r="GK301" s="72"/>
      <c r="GL301" s="72"/>
      <c r="GM301" s="72"/>
    </row>
    <row r="302" spans="1:195" ht="11.2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  <c r="EO302" s="72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  <c r="FA302" s="72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  <c r="FM302" s="72"/>
      <c r="FN302" s="72"/>
      <c r="FO302" s="72"/>
      <c r="FP302" s="72"/>
      <c r="FQ302" s="72"/>
      <c r="FR302" s="72"/>
      <c r="FS302" s="72"/>
      <c r="FT302" s="72"/>
      <c r="FU302" s="72"/>
      <c r="FV302" s="72"/>
      <c r="FW302" s="72"/>
      <c r="FX302" s="72"/>
      <c r="FY302" s="72"/>
      <c r="FZ302" s="72"/>
      <c r="GA302" s="72"/>
      <c r="GB302" s="72"/>
      <c r="GC302" s="72"/>
      <c r="GD302" s="72"/>
      <c r="GE302" s="72"/>
      <c r="GF302" s="72"/>
      <c r="GG302" s="72"/>
      <c r="GH302" s="72"/>
      <c r="GI302" s="72"/>
      <c r="GJ302" s="72"/>
      <c r="GK302" s="72"/>
      <c r="GL302" s="72"/>
      <c r="GM302" s="72"/>
    </row>
    <row r="303" spans="1:195" ht="11.2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  <c r="FS303" s="72"/>
      <c r="FT303" s="72"/>
      <c r="FU303" s="72"/>
      <c r="FV303" s="72"/>
      <c r="FW303" s="72"/>
      <c r="FX303" s="72"/>
      <c r="FY303" s="72"/>
      <c r="FZ303" s="72"/>
      <c r="GA303" s="72"/>
      <c r="GB303" s="72"/>
      <c r="GC303" s="72"/>
      <c r="GD303" s="72"/>
      <c r="GE303" s="72"/>
      <c r="GF303" s="72"/>
      <c r="GG303" s="72"/>
      <c r="GH303" s="72"/>
      <c r="GI303" s="72"/>
      <c r="GJ303" s="72"/>
      <c r="GK303" s="72"/>
      <c r="GL303" s="72"/>
      <c r="GM303" s="72"/>
    </row>
    <row r="304" spans="1:195" ht="11.2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  <c r="FA304" s="72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  <c r="FM304" s="72"/>
      <c r="FN304" s="72"/>
      <c r="FO304" s="72"/>
      <c r="FP304" s="72"/>
      <c r="FQ304" s="72"/>
      <c r="FR304" s="72"/>
      <c r="FS304" s="72"/>
      <c r="FT304" s="72"/>
      <c r="FU304" s="72"/>
      <c r="FV304" s="72"/>
      <c r="FW304" s="72"/>
      <c r="FX304" s="72"/>
      <c r="FY304" s="72"/>
      <c r="FZ304" s="72"/>
      <c r="GA304" s="72"/>
      <c r="GB304" s="72"/>
      <c r="GC304" s="72"/>
      <c r="GD304" s="72"/>
      <c r="GE304" s="72"/>
      <c r="GF304" s="72"/>
      <c r="GG304" s="72"/>
      <c r="GH304" s="72"/>
      <c r="GI304" s="72"/>
      <c r="GJ304" s="72"/>
      <c r="GK304" s="72"/>
      <c r="GL304" s="72"/>
      <c r="GM304" s="72"/>
    </row>
    <row r="305" spans="1:195" ht="11.2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  <c r="FS305" s="72"/>
      <c r="FT305" s="72"/>
      <c r="FU305" s="72"/>
      <c r="FV305" s="72"/>
      <c r="FW305" s="72"/>
      <c r="FX305" s="72"/>
      <c r="FY305" s="72"/>
      <c r="FZ305" s="72"/>
      <c r="GA305" s="72"/>
      <c r="GB305" s="72"/>
      <c r="GC305" s="72"/>
      <c r="GD305" s="72"/>
      <c r="GE305" s="72"/>
      <c r="GF305" s="72"/>
      <c r="GG305" s="72"/>
      <c r="GH305" s="72"/>
      <c r="GI305" s="72"/>
      <c r="GJ305" s="72"/>
      <c r="GK305" s="72"/>
      <c r="GL305" s="72"/>
      <c r="GM305" s="72"/>
    </row>
    <row r="306" spans="1:195" ht="11.2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  <c r="EO306" s="72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  <c r="FA306" s="72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  <c r="FM306" s="72"/>
      <c r="FN306" s="72"/>
      <c r="FO306" s="72"/>
      <c r="FP306" s="72"/>
      <c r="FQ306" s="72"/>
      <c r="FR306" s="72"/>
      <c r="FS306" s="72"/>
      <c r="FT306" s="72"/>
      <c r="FU306" s="72"/>
      <c r="FV306" s="72"/>
      <c r="FW306" s="72"/>
      <c r="FX306" s="72"/>
      <c r="FY306" s="72"/>
      <c r="FZ306" s="72"/>
      <c r="GA306" s="72"/>
      <c r="GB306" s="72"/>
      <c r="GC306" s="72"/>
      <c r="GD306" s="72"/>
      <c r="GE306" s="72"/>
      <c r="GF306" s="72"/>
      <c r="GG306" s="72"/>
      <c r="GH306" s="72"/>
      <c r="GI306" s="72"/>
      <c r="GJ306" s="72"/>
      <c r="GK306" s="72"/>
      <c r="GL306" s="72"/>
      <c r="GM306" s="72"/>
    </row>
    <row r="307" spans="1:195" ht="11.2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  <c r="EO307" s="72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  <c r="FM307" s="72"/>
      <c r="FN307" s="72"/>
      <c r="FO307" s="72"/>
      <c r="FP307" s="72"/>
      <c r="FQ307" s="72"/>
      <c r="FR307" s="72"/>
      <c r="FS307" s="72"/>
      <c r="FT307" s="72"/>
      <c r="FU307" s="72"/>
      <c r="FV307" s="72"/>
      <c r="FW307" s="72"/>
      <c r="FX307" s="72"/>
      <c r="FY307" s="72"/>
      <c r="FZ307" s="72"/>
      <c r="GA307" s="72"/>
      <c r="GB307" s="72"/>
      <c r="GC307" s="72"/>
      <c r="GD307" s="72"/>
      <c r="GE307" s="72"/>
      <c r="GF307" s="72"/>
      <c r="GG307" s="72"/>
      <c r="GH307" s="72"/>
      <c r="GI307" s="72"/>
      <c r="GJ307" s="72"/>
      <c r="GK307" s="72"/>
      <c r="GL307" s="72"/>
      <c r="GM307" s="72"/>
    </row>
    <row r="308" spans="1:195" ht="11.2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  <c r="EO308" s="72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  <c r="FA308" s="72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  <c r="FM308" s="72"/>
      <c r="FN308" s="72"/>
      <c r="FO308" s="72"/>
      <c r="FP308" s="72"/>
      <c r="FQ308" s="72"/>
      <c r="FR308" s="72"/>
      <c r="FS308" s="72"/>
      <c r="FT308" s="72"/>
      <c r="FU308" s="72"/>
      <c r="FV308" s="72"/>
      <c r="FW308" s="72"/>
      <c r="FX308" s="72"/>
      <c r="FY308" s="72"/>
      <c r="FZ308" s="72"/>
      <c r="GA308" s="72"/>
      <c r="GB308" s="72"/>
      <c r="GC308" s="72"/>
      <c r="GD308" s="72"/>
      <c r="GE308" s="72"/>
      <c r="GF308" s="72"/>
      <c r="GG308" s="72"/>
      <c r="GH308" s="72"/>
      <c r="GI308" s="72"/>
      <c r="GJ308" s="72"/>
      <c r="GK308" s="72"/>
      <c r="GL308" s="72"/>
      <c r="GM308" s="72"/>
    </row>
    <row r="309" spans="1:195" ht="11.2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  <c r="EO309" s="72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  <c r="FA309" s="72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  <c r="FM309" s="72"/>
      <c r="FN309" s="72"/>
      <c r="FO309" s="72"/>
      <c r="FP309" s="72"/>
      <c r="FQ309" s="72"/>
      <c r="FR309" s="72"/>
      <c r="FS309" s="72"/>
      <c r="FT309" s="72"/>
      <c r="FU309" s="72"/>
      <c r="FV309" s="72"/>
      <c r="FW309" s="72"/>
      <c r="FX309" s="72"/>
      <c r="FY309" s="72"/>
      <c r="FZ309" s="72"/>
      <c r="GA309" s="72"/>
      <c r="GB309" s="72"/>
      <c r="GC309" s="72"/>
      <c r="GD309" s="72"/>
      <c r="GE309" s="72"/>
      <c r="GF309" s="72"/>
      <c r="GG309" s="72"/>
      <c r="GH309" s="72"/>
      <c r="GI309" s="72"/>
      <c r="GJ309" s="72"/>
      <c r="GK309" s="72"/>
      <c r="GL309" s="72"/>
      <c r="GM309" s="72"/>
    </row>
    <row r="310" spans="1:195" ht="11.2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  <c r="EO310" s="72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  <c r="FA310" s="72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  <c r="FM310" s="72"/>
      <c r="FN310" s="72"/>
      <c r="FO310" s="72"/>
      <c r="FP310" s="72"/>
      <c r="FQ310" s="72"/>
      <c r="FR310" s="72"/>
      <c r="FS310" s="72"/>
      <c r="FT310" s="72"/>
      <c r="FU310" s="72"/>
      <c r="FV310" s="72"/>
      <c r="FW310" s="72"/>
      <c r="FX310" s="72"/>
      <c r="FY310" s="72"/>
      <c r="FZ310" s="72"/>
      <c r="GA310" s="72"/>
      <c r="GB310" s="72"/>
      <c r="GC310" s="72"/>
      <c r="GD310" s="72"/>
      <c r="GE310" s="72"/>
      <c r="GF310" s="72"/>
      <c r="GG310" s="72"/>
      <c r="GH310" s="72"/>
      <c r="GI310" s="72"/>
      <c r="GJ310" s="72"/>
      <c r="GK310" s="72"/>
      <c r="GL310" s="72"/>
      <c r="GM310" s="72"/>
    </row>
    <row r="311" spans="1:195" ht="11.2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  <c r="FS311" s="72"/>
      <c r="FT311" s="72"/>
      <c r="FU311" s="72"/>
      <c r="FV311" s="72"/>
      <c r="FW311" s="72"/>
      <c r="FX311" s="72"/>
      <c r="FY311" s="72"/>
      <c r="FZ311" s="72"/>
      <c r="GA311" s="72"/>
      <c r="GB311" s="72"/>
      <c r="GC311" s="72"/>
      <c r="GD311" s="72"/>
      <c r="GE311" s="72"/>
      <c r="GF311" s="72"/>
      <c r="GG311" s="72"/>
      <c r="GH311" s="72"/>
      <c r="GI311" s="72"/>
      <c r="GJ311" s="72"/>
      <c r="GK311" s="72"/>
      <c r="GL311" s="72"/>
      <c r="GM311" s="72"/>
    </row>
    <row r="312" spans="1:195" ht="11.2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</row>
    <row r="313" spans="1:195" ht="11.2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</row>
    <row r="314" spans="1:195" ht="11.2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</row>
    <row r="315" spans="1:195" ht="11.2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</row>
    <row r="316" spans="1:195" ht="11.2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</row>
    <row r="317" spans="1:195" ht="11.2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  <c r="FY317" s="72"/>
      <c r="FZ317" s="72"/>
      <c r="GA317" s="72"/>
      <c r="GB317" s="72"/>
      <c r="GC317" s="72"/>
      <c r="GD317" s="72"/>
      <c r="GE317" s="72"/>
      <c r="GF317" s="72"/>
      <c r="GG317" s="72"/>
      <c r="GH317" s="72"/>
      <c r="GI317" s="72"/>
      <c r="GJ317" s="72"/>
      <c r="GK317" s="72"/>
      <c r="GL317" s="72"/>
      <c r="GM317" s="72"/>
    </row>
    <row r="318" spans="1:195" ht="11.2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  <c r="FM318" s="72"/>
      <c r="FN318" s="72"/>
      <c r="FO318" s="72"/>
      <c r="FP318" s="72"/>
      <c r="FQ318" s="72"/>
      <c r="FR318" s="72"/>
      <c r="FS318" s="72"/>
      <c r="FT318" s="72"/>
      <c r="FU318" s="72"/>
      <c r="FV318" s="72"/>
      <c r="FW318" s="72"/>
      <c r="FX318" s="72"/>
      <c r="FY318" s="72"/>
      <c r="FZ318" s="72"/>
      <c r="GA318" s="72"/>
      <c r="GB318" s="72"/>
      <c r="GC318" s="72"/>
      <c r="GD318" s="72"/>
      <c r="GE318" s="72"/>
      <c r="GF318" s="72"/>
      <c r="GG318" s="72"/>
      <c r="GH318" s="72"/>
      <c r="GI318" s="72"/>
      <c r="GJ318" s="72"/>
      <c r="GK318" s="72"/>
      <c r="GL318" s="72"/>
      <c r="GM318" s="72"/>
    </row>
    <row r="319" spans="1:195" ht="11.2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  <c r="EO319" s="72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  <c r="FA319" s="72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  <c r="FM319" s="72"/>
      <c r="FN319" s="72"/>
      <c r="FO319" s="72"/>
      <c r="FP319" s="72"/>
      <c r="FQ319" s="72"/>
      <c r="FR319" s="72"/>
      <c r="FS319" s="72"/>
      <c r="FT319" s="72"/>
      <c r="FU319" s="72"/>
      <c r="FV319" s="72"/>
      <c r="FW319" s="72"/>
      <c r="FX319" s="72"/>
      <c r="FY319" s="72"/>
      <c r="FZ319" s="72"/>
      <c r="GA319" s="72"/>
      <c r="GB319" s="72"/>
      <c r="GC319" s="72"/>
      <c r="GD319" s="72"/>
      <c r="GE319" s="72"/>
      <c r="GF319" s="72"/>
      <c r="GG319" s="72"/>
      <c r="GH319" s="72"/>
      <c r="GI319" s="72"/>
      <c r="GJ319" s="72"/>
      <c r="GK319" s="72"/>
      <c r="GL319" s="72"/>
      <c r="GM319" s="72"/>
    </row>
    <row r="320" spans="1:195" ht="11.2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  <c r="FA320" s="72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  <c r="FM320" s="72"/>
      <c r="FN320" s="72"/>
      <c r="FO320" s="72"/>
      <c r="FP320" s="72"/>
      <c r="FQ320" s="72"/>
      <c r="FR320" s="72"/>
      <c r="FS320" s="72"/>
      <c r="FT320" s="72"/>
      <c r="FU320" s="72"/>
      <c r="FV320" s="72"/>
      <c r="FW320" s="72"/>
      <c r="FX320" s="72"/>
      <c r="FY320" s="72"/>
      <c r="FZ320" s="72"/>
      <c r="GA320" s="72"/>
      <c r="GB320" s="72"/>
      <c r="GC320" s="72"/>
      <c r="GD320" s="72"/>
      <c r="GE320" s="72"/>
      <c r="GF320" s="72"/>
      <c r="GG320" s="72"/>
      <c r="GH320" s="72"/>
      <c r="GI320" s="72"/>
      <c r="GJ320" s="72"/>
      <c r="GK320" s="72"/>
      <c r="GL320" s="72"/>
      <c r="GM320" s="72"/>
    </row>
    <row r="321" spans="1:195" ht="11.2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  <c r="EO321" s="72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  <c r="FA321" s="72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  <c r="FM321" s="72"/>
      <c r="FN321" s="72"/>
      <c r="FO321" s="72"/>
      <c r="FP321" s="72"/>
      <c r="FQ321" s="72"/>
      <c r="FR321" s="72"/>
      <c r="FS321" s="72"/>
      <c r="FT321" s="72"/>
      <c r="FU321" s="72"/>
      <c r="FV321" s="72"/>
      <c r="FW321" s="72"/>
      <c r="FX321" s="72"/>
      <c r="FY321" s="72"/>
      <c r="FZ321" s="72"/>
      <c r="GA321" s="72"/>
      <c r="GB321" s="72"/>
      <c r="GC321" s="72"/>
      <c r="GD321" s="72"/>
      <c r="GE321" s="72"/>
      <c r="GF321" s="72"/>
      <c r="GG321" s="72"/>
      <c r="GH321" s="72"/>
      <c r="GI321" s="72"/>
      <c r="GJ321" s="72"/>
      <c r="GK321" s="72"/>
      <c r="GL321" s="72"/>
      <c r="GM321" s="72"/>
    </row>
    <row r="322" spans="1:195" ht="11.2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  <c r="FM322" s="72"/>
      <c r="FN322" s="72"/>
      <c r="FO322" s="72"/>
      <c r="FP322" s="72"/>
      <c r="FQ322" s="72"/>
      <c r="FR322" s="72"/>
      <c r="FS322" s="72"/>
      <c r="FT322" s="72"/>
      <c r="FU322" s="72"/>
      <c r="FV322" s="72"/>
      <c r="FW322" s="72"/>
      <c r="FX322" s="72"/>
      <c r="FY322" s="72"/>
      <c r="FZ322" s="72"/>
      <c r="GA322" s="72"/>
      <c r="GB322" s="72"/>
      <c r="GC322" s="72"/>
      <c r="GD322" s="72"/>
      <c r="GE322" s="72"/>
      <c r="GF322" s="72"/>
      <c r="GG322" s="72"/>
      <c r="GH322" s="72"/>
      <c r="GI322" s="72"/>
      <c r="GJ322" s="72"/>
      <c r="GK322" s="72"/>
      <c r="GL322" s="72"/>
      <c r="GM322" s="72"/>
    </row>
    <row r="323" spans="1:195" ht="11.2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  <c r="EO323" s="72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  <c r="FA323" s="72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  <c r="FM323" s="72"/>
      <c r="FN323" s="72"/>
      <c r="FO323" s="72"/>
      <c r="FP323" s="72"/>
      <c r="FQ323" s="72"/>
      <c r="FR323" s="72"/>
      <c r="FS323" s="72"/>
      <c r="FT323" s="72"/>
      <c r="FU323" s="72"/>
      <c r="FV323" s="72"/>
      <c r="FW323" s="72"/>
      <c r="FX323" s="72"/>
      <c r="FY323" s="72"/>
      <c r="FZ323" s="72"/>
      <c r="GA323" s="72"/>
      <c r="GB323" s="72"/>
      <c r="GC323" s="72"/>
      <c r="GD323" s="72"/>
      <c r="GE323" s="72"/>
      <c r="GF323" s="72"/>
      <c r="GG323" s="72"/>
      <c r="GH323" s="72"/>
      <c r="GI323" s="72"/>
      <c r="GJ323" s="72"/>
      <c r="GK323" s="72"/>
      <c r="GL323" s="72"/>
      <c r="GM323" s="72"/>
    </row>
    <row r="324" spans="1:195" ht="11.2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  <c r="EO324" s="72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  <c r="FA324" s="72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  <c r="FM324" s="72"/>
      <c r="FN324" s="72"/>
      <c r="FO324" s="72"/>
      <c r="FP324" s="72"/>
      <c r="FQ324" s="72"/>
      <c r="FR324" s="72"/>
      <c r="FS324" s="72"/>
      <c r="FT324" s="72"/>
      <c r="FU324" s="72"/>
      <c r="FV324" s="72"/>
      <c r="FW324" s="72"/>
      <c r="FX324" s="72"/>
      <c r="FY324" s="72"/>
      <c r="FZ324" s="72"/>
      <c r="GA324" s="72"/>
      <c r="GB324" s="72"/>
      <c r="GC324" s="72"/>
      <c r="GD324" s="72"/>
      <c r="GE324" s="72"/>
      <c r="GF324" s="72"/>
      <c r="GG324" s="72"/>
      <c r="GH324" s="72"/>
      <c r="GI324" s="72"/>
      <c r="GJ324" s="72"/>
      <c r="GK324" s="72"/>
      <c r="GL324" s="72"/>
      <c r="GM324" s="72"/>
    </row>
    <row r="325" spans="1:195" ht="11.2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  <c r="EO325" s="72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  <c r="FA325" s="72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  <c r="FM325" s="72"/>
      <c r="FN325" s="72"/>
      <c r="FO325" s="72"/>
      <c r="FP325" s="72"/>
      <c r="FQ325" s="72"/>
      <c r="FR325" s="72"/>
      <c r="FS325" s="72"/>
      <c r="FT325" s="72"/>
      <c r="FU325" s="72"/>
      <c r="FV325" s="72"/>
      <c r="FW325" s="72"/>
      <c r="FX325" s="72"/>
      <c r="FY325" s="72"/>
      <c r="FZ325" s="72"/>
      <c r="GA325" s="72"/>
      <c r="GB325" s="72"/>
      <c r="GC325" s="72"/>
      <c r="GD325" s="72"/>
      <c r="GE325" s="72"/>
      <c r="GF325" s="72"/>
      <c r="GG325" s="72"/>
      <c r="GH325" s="72"/>
      <c r="GI325" s="72"/>
      <c r="GJ325" s="72"/>
      <c r="GK325" s="72"/>
      <c r="GL325" s="72"/>
      <c r="GM325" s="72"/>
    </row>
    <row r="326" spans="1:195" ht="11.2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  <c r="EO326" s="72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  <c r="FM326" s="72"/>
      <c r="FN326" s="72"/>
      <c r="FO326" s="72"/>
      <c r="FP326" s="72"/>
      <c r="FQ326" s="72"/>
      <c r="FR326" s="72"/>
      <c r="FS326" s="72"/>
      <c r="FT326" s="72"/>
      <c r="FU326" s="72"/>
      <c r="FV326" s="72"/>
      <c r="FW326" s="72"/>
      <c r="FX326" s="72"/>
      <c r="FY326" s="72"/>
      <c r="FZ326" s="72"/>
      <c r="GA326" s="72"/>
      <c r="GB326" s="72"/>
      <c r="GC326" s="72"/>
      <c r="GD326" s="72"/>
      <c r="GE326" s="72"/>
      <c r="GF326" s="72"/>
      <c r="GG326" s="72"/>
      <c r="GH326" s="72"/>
      <c r="GI326" s="72"/>
      <c r="GJ326" s="72"/>
      <c r="GK326" s="72"/>
      <c r="GL326" s="72"/>
      <c r="GM326" s="72"/>
    </row>
    <row r="327" spans="1:195" ht="11.2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  <c r="FM327" s="72"/>
      <c r="FN327" s="72"/>
      <c r="FO327" s="72"/>
      <c r="FP327" s="72"/>
      <c r="FQ327" s="72"/>
      <c r="FR327" s="72"/>
      <c r="FS327" s="72"/>
      <c r="FT327" s="72"/>
      <c r="FU327" s="72"/>
      <c r="FV327" s="72"/>
      <c r="FW327" s="72"/>
      <c r="FX327" s="72"/>
      <c r="FY327" s="72"/>
      <c r="FZ327" s="72"/>
      <c r="GA327" s="72"/>
      <c r="GB327" s="72"/>
      <c r="GC327" s="72"/>
      <c r="GD327" s="72"/>
      <c r="GE327" s="72"/>
      <c r="GF327" s="72"/>
      <c r="GG327" s="72"/>
      <c r="GH327" s="72"/>
      <c r="GI327" s="72"/>
      <c r="GJ327" s="72"/>
      <c r="GK327" s="72"/>
      <c r="GL327" s="72"/>
      <c r="GM327" s="72"/>
    </row>
    <row r="328" spans="1:195" ht="11.2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  <c r="FM328" s="72"/>
      <c r="FN328" s="72"/>
      <c r="FO328" s="72"/>
      <c r="FP328" s="72"/>
      <c r="FQ328" s="72"/>
      <c r="FR328" s="72"/>
      <c r="FS328" s="72"/>
      <c r="FT328" s="72"/>
      <c r="FU328" s="72"/>
      <c r="FV328" s="72"/>
      <c r="FW328" s="72"/>
      <c r="FX328" s="72"/>
      <c r="FY328" s="72"/>
      <c r="FZ328" s="72"/>
      <c r="GA328" s="72"/>
      <c r="GB328" s="72"/>
      <c r="GC328" s="72"/>
      <c r="GD328" s="72"/>
      <c r="GE328" s="72"/>
      <c r="GF328" s="72"/>
      <c r="GG328" s="72"/>
      <c r="GH328" s="72"/>
      <c r="GI328" s="72"/>
      <c r="GJ328" s="72"/>
      <c r="GK328" s="72"/>
      <c r="GL328" s="72"/>
      <c r="GM328" s="72"/>
    </row>
    <row r="329" spans="1:195" ht="11.2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  <c r="FM329" s="72"/>
      <c r="FN329" s="72"/>
      <c r="FO329" s="72"/>
      <c r="FP329" s="72"/>
      <c r="FQ329" s="72"/>
      <c r="FR329" s="72"/>
      <c r="FS329" s="72"/>
      <c r="FT329" s="72"/>
      <c r="FU329" s="72"/>
      <c r="FV329" s="72"/>
      <c r="FW329" s="72"/>
      <c r="FX329" s="72"/>
      <c r="FY329" s="72"/>
      <c r="FZ329" s="72"/>
      <c r="GA329" s="72"/>
      <c r="GB329" s="72"/>
      <c r="GC329" s="72"/>
      <c r="GD329" s="72"/>
      <c r="GE329" s="72"/>
      <c r="GF329" s="72"/>
      <c r="GG329" s="72"/>
      <c r="GH329" s="72"/>
      <c r="GI329" s="72"/>
      <c r="GJ329" s="72"/>
      <c r="GK329" s="72"/>
      <c r="GL329" s="72"/>
      <c r="GM329" s="72"/>
    </row>
    <row r="330" spans="1:195" ht="11.2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  <c r="FS330" s="72"/>
      <c r="FT330" s="72"/>
      <c r="FU330" s="72"/>
      <c r="FV330" s="72"/>
      <c r="FW330" s="72"/>
      <c r="FX330" s="72"/>
      <c r="FY330" s="72"/>
      <c r="FZ330" s="72"/>
      <c r="GA330" s="72"/>
      <c r="GB330" s="72"/>
      <c r="GC330" s="72"/>
      <c r="GD330" s="72"/>
      <c r="GE330" s="72"/>
      <c r="GF330" s="72"/>
      <c r="GG330" s="72"/>
      <c r="GH330" s="72"/>
      <c r="GI330" s="72"/>
      <c r="GJ330" s="72"/>
      <c r="GK330" s="72"/>
      <c r="GL330" s="72"/>
      <c r="GM330" s="72"/>
    </row>
    <row r="331" spans="1:195" ht="11.2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</row>
    <row r="332" spans="1:195" ht="11.2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  <c r="FY332" s="72"/>
      <c r="FZ332" s="72"/>
      <c r="GA332" s="72"/>
      <c r="GB332" s="72"/>
      <c r="GC332" s="72"/>
      <c r="GD332" s="72"/>
      <c r="GE332" s="72"/>
      <c r="GF332" s="72"/>
      <c r="GG332" s="72"/>
      <c r="GH332" s="72"/>
      <c r="GI332" s="72"/>
      <c r="GJ332" s="72"/>
      <c r="GK332" s="72"/>
      <c r="GL332" s="72"/>
      <c r="GM332" s="72"/>
    </row>
    <row r="333" spans="1:195" ht="11.2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</row>
    <row r="334" spans="1:195" ht="11.2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  <c r="FM334" s="72"/>
      <c r="FN334" s="72"/>
      <c r="FO334" s="72"/>
      <c r="FP334" s="72"/>
      <c r="FQ334" s="72"/>
      <c r="FR334" s="72"/>
      <c r="FS334" s="72"/>
      <c r="FT334" s="72"/>
      <c r="FU334" s="72"/>
      <c r="FV334" s="72"/>
      <c r="FW334" s="72"/>
      <c r="FX334" s="72"/>
      <c r="FY334" s="72"/>
      <c r="FZ334" s="72"/>
      <c r="GA334" s="72"/>
      <c r="GB334" s="72"/>
      <c r="GC334" s="72"/>
      <c r="GD334" s="72"/>
      <c r="GE334" s="72"/>
      <c r="GF334" s="72"/>
      <c r="GG334" s="72"/>
      <c r="GH334" s="72"/>
      <c r="GI334" s="72"/>
      <c r="GJ334" s="72"/>
      <c r="GK334" s="72"/>
      <c r="GL334" s="72"/>
      <c r="GM334" s="72"/>
    </row>
    <row r="335" spans="1:195" ht="11.2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  <c r="FM335" s="72"/>
      <c r="FN335" s="72"/>
      <c r="FO335" s="72"/>
      <c r="FP335" s="72"/>
      <c r="FQ335" s="72"/>
      <c r="FR335" s="72"/>
      <c r="FS335" s="72"/>
      <c r="FT335" s="72"/>
      <c r="FU335" s="72"/>
      <c r="FV335" s="72"/>
      <c r="FW335" s="72"/>
      <c r="FX335" s="72"/>
      <c r="FY335" s="72"/>
      <c r="FZ335" s="72"/>
      <c r="GA335" s="72"/>
      <c r="GB335" s="72"/>
      <c r="GC335" s="72"/>
      <c r="GD335" s="72"/>
      <c r="GE335" s="72"/>
      <c r="GF335" s="72"/>
      <c r="GG335" s="72"/>
      <c r="GH335" s="72"/>
      <c r="GI335" s="72"/>
      <c r="GJ335" s="72"/>
      <c r="GK335" s="72"/>
      <c r="GL335" s="72"/>
      <c r="GM335" s="72"/>
    </row>
    <row r="336" spans="1:195" ht="11.2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  <c r="FM336" s="72"/>
      <c r="FN336" s="72"/>
      <c r="FO336" s="72"/>
      <c r="FP336" s="72"/>
      <c r="FQ336" s="72"/>
      <c r="FR336" s="72"/>
      <c r="FS336" s="72"/>
      <c r="FT336" s="72"/>
      <c r="FU336" s="72"/>
      <c r="FV336" s="72"/>
      <c r="FW336" s="72"/>
      <c r="FX336" s="72"/>
      <c r="FY336" s="72"/>
      <c r="FZ336" s="72"/>
      <c r="GA336" s="72"/>
      <c r="GB336" s="72"/>
      <c r="GC336" s="72"/>
      <c r="GD336" s="72"/>
      <c r="GE336" s="72"/>
      <c r="GF336" s="72"/>
      <c r="GG336" s="72"/>
      <c r="GH336" s="72"/>
      <c r="GI336" s="72"/>
      <c r="GJ336" s="72"/>
      <c r="GK336" s="72"/>
      <c r="GL336" s="72"/>
      <c r="GM336" s="72"/>
    </row>
    <row r="337" spans="1:195" ht="11.2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  <c r="FS337" s="72"/>
      <c r="FT337" s="72"/>
      <c r="FU337" s="72"/>
      <c r="FV337" s="72"/>
      <c r="FW337" s="72"/>
      <c r="FX337" s="72"/>
      <c r="FY337" s="72"/>
      <c r="FZ337" s="72"/>
      <c r="GA337" s="72"/>
      <c r="GB337" s="72"/>
      <c r="GC337" s="72"/>
      <c r="GD337" s="72"/>
      <c r="GE337" s="72"/>
      <c r="GF337" s="72"/>
      <c r="GG337" s="72"/>
      <c r="GH337" s="72"/>
      <c r="GI337" s="72"/>
      <c r="GJ337" s="72"/>
      <c r="GK337" s="72"/>
      <c r="GL337" s="72"/>
      <c r="GM337" s="72"/>
    </row>
    <row r="338" spans="1:195" ht="11.2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  <c r="FM338" s="72"/>
      <c r="FN338" s="72"/>
      <c r="FO338" s="72"/>
      <c r="FP338" s="72"/>
      <c r="FQ338" s="72"/>
      <c r="FR338" s="72"/>
      <c r="FS338" s="72"/>
      <c r="FT338" s="72"/>
      <c r="FU338" s="72"/>
      <c r="FV338" s="72"/>
      <c r="FW338" s="72"/>
      <c r="FX338" s="72"/>
      <c r="FY338" s="72"/>
      <c r="FZ338" s="72"/>
      <c r="GA338" s="72"/>
      <c r="GB338" s="72"/>
      <c r="GC338" s="72"/>
      <c r="GD338" s="72"/>
      <c r="GE338" s="72"/>
      <c r="GF338" s="72"/>
      <c r="GG338" s="72"/>
      <c r="GH338" s="72"/>
      <c r="GI338" s="72"/>
      <c r="GJ338" s="72"/>
      <c r="GK338" s="72"/>
      <c r="GL338" s="72"/>
      <c r="GM338" s="72"/>
    </row>
    <row r="339" spans="1:195" ht="11.2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  <c r="FM339" s="72"/>
      <c r="FN339" s="72"/>
      <c r="FO339" s="72"/>
      <c r="FP339" s="72"/>
      <c r="FQ339" s="72"/>
      <c r="FR339" s="72"/>
      <c r="FS339" s="72"/>
      <c r="FT339" s="72"/>
      <c r="FU339" s="72"/>
      <c r="FV339" s="72"/>
      <c r="FW339" s="72"/>
      <c r="FX339" s="72"/>
      <c r="FY339" s="72"/>
      <c r="FZ339" s="72"/>
      <c r="GA339" s="72"/>
      <c r="GB339" s="72"/>
      <c r="GC339" s="72"/>
      <c r="GD339" s="72"/>
      <c r="GE339" s="72"/>
      <c r="GF339" s="72"/>
      <c r="GG339" s="72"/>
      <c r="GH339" s="72"/>
      <c r="GI339" s="72"/>
      <c r="GJ339" s="72"/>
      <c r="GK339" s="72"/>
      <c r="GL339" s="72"/>
      <c r="GM339" s="72"/>
    </row>
    <row r="340" spans="1:195" ht="11.2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</row>
    <row r="341" spans="1:195" ht="11.2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</row>
    <row r="342" spans="1:195" ht="11.2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</row>
    <row r="343" spans="1:195" ht="11.2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</row>
    <row r="344" spans="1:195" ht="11.2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</row>
  </sheetData>
  <sheetProtection/>
  <mergeCells count="393"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ED98:EU98"/>
    <mergeCell ref="EV98:FK98"/>
    <mergeCell ref="BD98:BM98"/>
    <mergeCell ref="BN98:CC98"/>
    <mergeCell ref="DN98:EC98"/>
    <mergeCell ref="CQ98:DA98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FL96:GE96"/>
    <mergeCell ref="CQ95:DA96"/>
    <mergeCell ref="FL97:GE97"/>
    <mergeCell ref="ED96:EU96"/>
    <mergeCell ref="EV96:FK96"/>
    <mergeCell ref="DB95:DM96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DN14:EC14"/>
    <mergeCell ref="ED14:EU14"/>
    <mergeCell ref="EV14:FK14"/>
    <mergeCell ref="EV13:FK13"/>
    <mergeCell ref="DN12:EC12"/>
    <mergeCell ref="ED12:EU12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CD12:CP12"/>
    <mergeCell ref="CQ12:DA12"/>
    <mergeCell ref="DB12:DM12"/>
    <mergeCell ref="DB13:DM13"/>
    <mergeCell ref="DN13:EC13"/>
    <mergeCell ref="ED13:EU13"/>
    <mergeCell ref="CQ13:DA13"/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5">
      <selection activeCell="A5" sqref="A1:IV16384"/>
    </sheetView>
  </sheetViews>
  <sheetFormatPr defaultColWidth="0.875" defaultRowHeight="12.75"/>
  <cols>
    <col min="1" max="24" width="0.875" style="32" customWidth="1"/>
    <col min="25" max="25" width="22.375" style="32" customWidth="1"/>
    <col min="26" max="34" width="0.875" style="32" customWidth="1"/>
    <col min="35" max="35" width="1.625" style="32" customWidth="1"/>
    <col min="36" max="38" width="0.875" style="32" customWidth="1"/>
    <col min="39" max="39" width="1.75390625" style="32" customWidth="1"/>
    <col min="40" max="40" width="0.875" style="32" customWidth="1"/>
    <col min="41" max="41" width="2.00390625" style="32" customWidth="1"/>
    <col min="42" max="42" width="2.125" style="32" customWidth="1"/>
    <col min="43" max="43" width="1.75390625" style="32" customWidth="1"/>
    <col min="44" max="44" width="1.37890625" style="32" customWidth="1"/>
    <col min="45" max="45" width="0.875" style="32" customWidth="1"/>
    <col min="46" max="46" width="1.75390625" style="32" customWidth="1"/>
    <col min="47" max="54" width="0.875" style="32" customWidth="1"/>
    <col min="55" max="55" width="4.375" style="32" customWidth="1"/>
    <col min="56" max="60" width="0.875" style="32" customWidth="1"/>
    <col min="61" max="61" width="1.875" style="32" customWidth="1"/>
    <col min="62" max="66" width="0.875" style="32" customWidth="1"/>
    <col min="67" max="67" width="2.25390625" style="32" customWidth="1"/>
    <col min="68" max="79" width="0.875" style="32" customWidth="1"/>
    <col min="80" max="80" width="1.12109375" style="32" customWidth="1"/>
    <col min="81" max="81" width="0.875" style="32" customWidth="1"/>
    <col min="82" max="83" width="0.74609375" style="32" customWidth="1"/>
    <col min="84" max="84" width="0.6171875" style="32" customWidth="1"/>
    <col min="85" max="95" width="0.875" style="32" customWidth="1"/>
    <col min="96" max="96" width="3.625" style="32" customWidth="1"/>
    <col min="97" max="106" width="0.875" style="32" customWidth="1"/>
    <col min="107" max="107" width="3.25390625" style="32" customWidth="1"/>
    <col min="108" max="124" width="0.875" style="32" customWidth="1"/>
    <col min="125" max="125" width="1.25" style="32" customWidth="1"/>
    <col min="126" max="128" width="0.875" style="32" customWidth="1"/>
    <col min="129" max="129" width="1.25" style="32" customWidth="1"/>
    <col min="130" max="130" width="1.12109375" style="32" customWidth="1"/>
    <col min="131" max="132" width="0.875" style="32" customWidth="1"/>
    <col min="133" max="133" width="3.00390625" style="32" customWidth="1"/>
    <col min="134" max="134" width="19.375" style="32" customWidth="1"/>
    <col min="135" max="16384" width="0.875" style="32" customWidth="1"/>
  </cols>
  <sheetData>
    <row r="1" spans="84:133" ht="20.25" customHeight="1" hidden="1">
      <c r="CF1" s="291" t="s">
        <v>4</v>
      </c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</row>
    <row r="2" ht="13.5" customHeight="1">
      <c r="CX2" s="33"/>
    </row>
    <row r="3" spans="1:133" ht="20.25" customHeight="1">
      <c r="A3" s="293" t="s">
        <v>116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</row>
    <row r="4" ht="13.5" customHeight="1"/>
    <row r="5" spans="1:48" ht="15">
      <c r="A5" s="287" t="s">
        <v>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</row>
    <row r="6" ht="18" customHeight="1">
      <c r="A6" s="32" t="s">
        <v>6</v>
      </c>
    </row>
    <row r="8" spans="1:133" s="34" customFormat="1" ht="28.5" customHeight="1">
      <c r="A8" s="208" t="s">
        <v>3</v>
      </c>
      <c r="B8" s="214"/>
      <c r="C8" s="214"/>
      <c r="D8" s="214"/>
      <c r="E8" s="214"/>
      <c r="F8" s="282"/>
      <c r="G8" s="208" t="s">
        <v>21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82"/>
      <c r="Z8" s="208" t="s">
        <v>16</v>
      </c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82"/>
      <c r="AL8" s="200" t="s">
        <v>17</v>
      </c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8" t="s">
        <v>180</v>
      </c>
      <c r="BW8" s="214"/>
      <c r="BX8" s="214"/>
      <c r="BY8" s="214"/>
      <c r="BZ8" s="214"/>
      <c r="CA8" s="214"/>
      <c r="CB8" s="214"/>
      <c r="CC8" s="214"/>
      <c r="CD8" s="214"/>
      <c r="CE8" s="214"/>
      <c r="CF8" s="282"/>
      <c r="CG8" s="208" t="s">
        <v>159</v>
      </c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82"/>
      <c r="CS8" s="205" t="s">
        <v>124</v>
      </c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24"/>
    </row>
    <row r="9" spans="1:133" s="34" customFormat="1" ht="80.25" customHeight="1">
      <c r="A9" s="283"/>
      <c r="B9" s="284"/>
      <c r="C9" s="284"/>
      <c r="D9" s="284"/>
      <c r="E9" s="284"/>
      <c r="F9" s="285"/>
      <c r="G9" s="283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5"/>
      <c r="Z9" s="283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5"/>
      <c r="AL9" s="200" t="s">
        <v>153</v>
      </c>
      <c r="AM9" s="200"/>
      <c r="AN9" s="200"/>
      <c r="AO9" s="200"/>
      <c r="AP9" s="200"/>
      <c r="AQ9" s="200"/>
      <c r="AR9" s="200"/>
      <c r="AS9" s="200"/>
      <c r="AT9" s="200"/>
      <c r="AU9" s="200" t="s">
        <v>0</v>
      </c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83"/>
      <c r="BW9" s="284"/>
      <c r="BX9" s="284"/>
      <c r="BY9" s="284"/>
      <c r="BZ9" s="284"/>
      <c r="CA9" s="284"/>
      <c r="CB9" s="284"/>
      <c r="CC9" s="284"/>
      <c r="CD9" s="284"/>
      <c r="CE9" s="284"/>
      <c r="CF9" s="285"/>
      <c r="CG9" s="283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5"/>
      <c r="CS9" s="208" t="s">
        <v>117</v>
      </c>
      <c r="CT9" s="209"/>
      <c r="CU9" s="209"/>
      <c r="CV9" s="209"/>
      <c r="CW9" s="209"/>
      <c r="CX9" s="209"/>
      <c r="CY9" s="209"/>
      <c r="CZ9" s="209"/>
      <c r="DA9" s="209"/>
      <c r="DB9" s="209"/>
      <c r="DC9" s="210"/>
      <c r="DD9" s="208" t="s">
        <v>122</v>
      </c>
      <c r="DE9" s="209"/>
      <c r="DF9" s="209"/>
      <c r="DG9" s="209"/>
      <c r="DH9" s="209"/>
      <c r="DI9" s="209"/>
      <c r="DJ9" s="209"/>
      <c r="DK9" s="209"/>
      <c r="DL9" s="209"/>
      <c r="DM9" s="209"/>
      <c r="DN9" s="210"/>
      <c r="DO9" s="205" t="s">
        <v>19</v>
      </c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24"/>
    </row>
    <row r="10" spans="1:133" s="34" customFormat="1" ht="57.75" customHeight="1">
      <c r="A10" s="215"/>
      <c r="B10" s="216"/>
      <c r="C10" s="216"/>
      <c r="D10" s="216"/>
      <c r="E10" s="216"/>
      <c r="F10" s="286"/>
      <c r="G10" s="215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86"/>
      <c r="Z10" s="215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86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 t="s">
        <v>125</v>
      </c>
      <c r="AV10" s="200"/>
      <c r="AW10" s="200"/>
      <c r="AX10" s="200"/>
      <c r="AY10" s="200"/>
      <c r="AZ10" s="200"/>
      <c r="BA10" s="200"/>
      <c r="BB10" s="200"/>
      <c r="BC10" s="200"/>
      <c r="BD10" s="200" t="s">
        <v>126</v>
      </c>
      <c r="BE10" s="200"/>
      <c r="BF10" s="200"/>
      <c r="BG10" s="200"/>
      <c r="BH10" s="200"/>
      <c r="BI10" s="200"/>
      <c r="BJ10" s="200"/>
      <c r="BK10" s="200"/>
      <c r="BL10" s="200"/>
      <c r="BM10" s="200" t="s">
        <v>127</v>
      </c>
      <c r="BN10" s="200"/>
      <c r="BO10" s="200"/>
      <c r="BP10" s="200"/>
      <c r="BQ10" s="200"/>
      <c r="BR10" s="200"/>
      <c r="BS10" s="200"/>
      <c r="BT10" s="200"/>
      <c r="BU10" s="200"/>
      <c r="BV10" s="215"/>
      <c r="BW10" s="216"/>
      <c r="BX10" s="216"/>
      <c r="BY10" s="216"/>
      <c r="BZ10" s="216"/>
      <c r="CA10" s="216"/>
      <c r="CB10" s="216"/>
      <c r="CC10" s="216"/>
      <c r="CD10" s="216"/>
      <c r="CE10" s="216"/>
      <c r="CF10" s="286"/>
      <c r="CG10" s="215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86"/>
      <c r="CS10" s="211"/>
      <c r="CT10" s="212"/>
      <c r="CU10" s="212"/>
      <c r="CV10" s="212"/>
      <c r="CW10" s="212"/>
      <c r="CX10" s="212"/>
      <c r="CY10" s="212"/>
      <c r="CZ10" s="212"/>
      <c r="DA10" s="212"/>
      <c r="DB10" s="212"/>
      <c r="DC10" s="213"/>
      <c r="DD10" s="211"/>
      <c r="DE10" s="212"/>
      <c r="DF10" s="212"/>
      <c r="DG10" s="212"/>
      <c r="DH10" s="212"/>
      <c r="DI10" s="212"/>
      <c r="DJ10" s="212"/>
      <c r="DK10" s="212"/>
      <c r="DL10" s="212"/>
      <c r="DM10" s="212"/>
      <c r="DN10" s="213"/>
      <c r="DO10" s="205" t="s">
        <v>2</v>
      </c>
      <c r="DP10" s="217"/>
      <c r="DQ10" s="217"/>
      <c r="DR10" s="217"/>
      <c r="DS10" s="217"/>
      <c r="DT10" s="217"/>
      <c r="DU10" s="217"/>
      <c r="DV10" s="224"/>
      <c r="DW10" s="205" t="s">
        <v>20</v>
      </c>
      <c r="DX10" s="217"/>
      <c r="DY10" s="217"/>
      <c r="DZ10" s="217"/>
      <c r="EA10" s="217"/>
      <c r="EB10" s="217"/>
      <c r="EC10" s="224"/>
    </row>
    <row r="11" spans="1:133" s="35" customFormat="1" ht="12">
      <c r="A11" s="279">
        <v>1</v>
      </c>
      <c r="B11" s="280"/>
      <c r="C11" s="280"/>
      <c r="D11" s="280"/>
      <c r="E11" s="280"/>
      <c r="F11" s="281"/>
      <c r="G11" s="279">
        <v>2</v>
      </c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1"/>
      <c r="Z11" s="279">
        <v>3</v>
      </c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1"/>
      <c r="AL11" s="279">
        <v>4</v>
      </c>
      <c r="AM11" s="280"/>
      <c r="AN11" s="280"/>
      <c r="AO11" s="280"/>
      <c r="AP11" s="280"/>
      <c r="AQ11" s="280"/>
      <c r="AR11" s="280"/>
      <c r="AS11" s="280"/>
      <c r="AT11" s="281"/>
      <c r="AU11" s="279">
        <v>5</v>
      </c>
      <c r="AV11" s="280"/>
      <c r="AW11" s="280"/>
      <c r="AX11" s="280"/>
      <c r="AY11" s="280"/>
      <c r="AZ11" s="280"/>
      <c r="BA11" s="280"/>
      <c r="BB11" s="280"/>
      <c r="BC11" s="281"/>
      <c r="BD11" s="279">
        <v>6</v>
      </c>
      <c r="BE11" s="280"/>
      <c r="BF11" s="280"/>
      <c r="BG11" s="280"/>
      <c r="BH11" s="280"/>
      <c r="BI11" s="280"/>
      <c r="BJ11" s="280"/>
      <c r="BK11" s="280"/>
      <c r="BL11" s="281"/>
      <c r="BM11" s="279">
        <v>7</v>
      </c>
      <c r="BN11" s="280"/>
      <c r="BO11" s="280"/>
      <c r="BP11" s="280"/>
      <c r="BQ11" s="280"/>
      <c r="BR11" s="280"/>
      <c r="BS11" s="280"/>
      <c r="BT11" s="280"/>
      <c r="BU11" s="281"/>
      <c r="BV11" s="279">
        <v>8</v>
      </c>
      <c r="BW11" s="280"/>
      <c r="BX11" s="280"/>
      <c r="BY11" s="280"/>
      <c r="BZ11" s="280"/>
      <c r="CA11" s="280"/>
      <c r="CB11" s="280"/>
      <c r="CC11" s="280"/>
      <c r="CD11" s="280"/>
      <c r="CE11" s="280"/>
      <c r="CF11" s="281"/>
      <c r="CG11" s="279">
        <v>9</v>
      </c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1"/>
      <c r="CS11" s="279">
        <v>10</v>
      </c>
      <c r="CT11" s="280"/>
      <c r="CU11" s="280"/>
      <c r="CV11" s="280"/>
      <c r="CW11" s="280"/>
      <c r="CX11" s="280"/>
      <c r="CY11" s="280"/>
      <c r="CZ11" s="280"/>
      <c r="DA11" s="280"/>
      <c r="DB11" s="280"/>
      <c r="DC11" s="281"/>
      <c r="DD11" s="279">
        <v>11</v>
      </c>
      <c r="DE11" s="280"/>
      <c r="DF11" s="280"/>
      <c r="DG11" s="280"/>
      <c r="DH11" s="280"/>
      <c r="DI11" s="280"/>
      <c r="DJ11" s="280"/>
      <c r="DK11" s="280"/>
      <c r="DL11" s="280"/>
      <c r="DM11" s="280"/>
      <c r="DN11" s="281"/>
      <c r="DO11" s="279">
        <v>12</v>
      </c>
      <c r="DP11" s="280"/>
      <c r="DQ11" s="280"/>
      <c r="DR11" s="280"/>
      <c r="DS11" s="280"/>
      <c r="DT11" s="280"/>
      <c r="DU11" s="280"/>
      <c r="DV11" s="281"/>
      <c r="DW11" s="279">
        <v>13</v>
      </c>
      <c r="DX11" s="280"/>
      <c r="DY11" s="280"/>
      <c r="DZ11" s="280"/>
      <c r="EA11" s="280"/>
      <c r="EB11" s="280"/>
      <c r="EC11" s="281"/>
    </row>
    <row r="12" spans="1:133" s="35" customFormat="1" ht="55.5" customHeight="1">
      <c r="A12" s="267" t="s">
        <v>7</v>
      </c>
      <c r="B12" s="268"/>
      <c r="C12" s="268"/>
      <c r="D12" s="268"/>
      <c r="E12" s="268"/>
      <c r="F12" s="269"/>
      <c r="G12" s="270" t="s">
        <v>179</v>
      </c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2"/>
      <c r="Z12" s="273" t="s">
        <v>1</v>
      </c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5"/>
      <c r="AL12" s="264" t="s">
        <v>1</v>
      </c>
      <c r="AM12" s="265"/>
      <c r="AN12" s="265"/>
      <c r="AO12" s="265"/>
      <c r="AP12" s="265"/>
      <c r="AQ12" s="265"/>
      <c r="AR12" s="265"/>
      <c r="AS12" s="265"/>
      <c r="AT12" s="266"/>
      <c r="AU12" s="264" t="s">
        <v>1</v>
      </c>
      <c r="AV12" s="265"/>
      <c r="AW12" s="265"/>
      <c r="AX12" s="265"/>
      <c r="AY12" s="265"/>
      <c r="AZ12" s="265"/>
      <c r="BA12" s="265"/>
      <c r="BB12" s="265"/>
      <c r="BC12" s="266"/>
      <c r="BD12" s="264" t="s">
        <v>1</v>
      </c>
      <c r="BE12" s="265"/>
      <c r="BF12" s="265"/>
      <c r="BG12" s="265"/>
      <c r="BH12" s="265"/>
      <c r="BI12" s="265"/>
      <c r="BJ12" s="265"/>
      <c r="BK12" s="265"/>
      <c r="BL12" s="266"/>
      <c r="BM12" s="264" t="s">
        <v>1</v>
      </c>
      <c r="BN12" s="265"/>
      <c r="BO12" s="265"/>
      <c r="BP12" s="265"/>
      <c r="BQ12" s="265"/>
      <c r="BR12" s="265"/>
      <c r="BS12" s="265"/>
      <c r="BT12" s="265"/>
      <c r="BU12" s="266"/>
      <c r="BV12" s="264" t="s">
        <v>1</v>
      </c>
      <c r="BW12" s="265"/>
      <c r="BX12" s="265"/>
      <c r="BY12" s="265"/>
      <c r="BZ12" s="265"/>
      <c r="CA12" s="265"/>
      <c r="CB12" s="265"/>
      <c r="CC12" s="265"/>
      <c r="CD12" s="265"/>
      <c r="CE12" s="265"/>
      <c r="CF12" s="266"/>
      <c r="CG12" s="264">
        <f>CG13+CG14+CG16</f>
        <v>84268486.4</v>
      </c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6"/>
      <c r="CS12" s="264">
        <f>CG12</f>
        <v>84268486.4</v>
      </c>
      <c r="CT12" s="265"/>
      <c r="CU12" s="265"/>
      <c r="CV12" s="265"/>
      <c r="CW12" s="265"/>
      <c r="CX12" s="265"/>
      <c r="CY12" s="265"/>
      <c r="CZ12" s="265"/>
      <c r="DA12" s="265"/>
      <c r="DB12" s="265"/>
      <c r="DC12" s="266"/>
      <c r="DD12" s="264"/>
      <c r="DE12" s="265"/>
      <c r="DF12" s="265"/>
      <c r="DG12" s="265"/>
      <c r="DH12" s="265"/>
      <c r="DI12" s="265"/>
      <c r="DJ12" s="265"/>
      <c r="DK12" s="265"/>
      <c r="DL12" s="265"/>
      <c r="DM12" s="265"/>
      <c r="DN12" s="266"/>
      <c r="DO12" s="264"/>
      <c r="DP12" s="265"/>
      <c r="DQ12" s="265"/>
      <c r="DR12" s="265"/>
      <c r="DS12" s="265"/>
      <c r="DT12" s="265"/>
      <c r="DU12" s="265"/>
      <c r="DV12" s="266"/>
      <c r="DW12" s="264"/>
      <c r="DX12" s="265"/>
      <c r="DY12" s="265"/>
      <c r="DZ12" s="265"/>
      <c r="EA12" s="265"/>
      <c r="EB12" s="265"/>
      <c r="EC12" s="266"/>
    </row>
    <row r="13" spans="1:133" s="18" customFormat="1" ht="27.75" customHeight="1">
      <c r="A13" s="267" t="s">
        <v>23</v>
      </c>
      <c r="B13" s="268"/>
      <c r="C13" s="268"/>
      <c r="D13" s="268"/>
      <c r="E13" s="268"/>
      <c r="F13" s="269"/>
      <c r="G13" s="270" t="s">
        <v>15</v>
      </c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2"/>
      <c r="Z13" s="273">
        <v>80</v>
      </c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5"/>
      <c r="AL13" s="264">
        <f>AU13+BD13+BM13</f>
        <v>60742</v>
      </c>
      <c r="AM13" s="265"/>
      <c r="AN13" s="265"/>
      <c r="AO13" s="265"/>
      <c r="AP13" s="265"/>
      <c r="AQ13" s="265"/>
      <c r="AR13" s="265"/>
      <c r="AS13" s="265"/>
      <c r="AT13" s="266"/>
      <c r="AU13" s="264">
        <v>24320.74</v>
      </c>
      <c r="AV13" s="265"/>
      <c r="AW13" s="265"/>
      <c r="AX13" s="265"/>
      <c r="AY13" s="265"/>
      <c r="AZ13" s="265"/>
      <c r="BA13" s="265"/>
      <c r="BB13" s="265"/>
      <c r="BC13" s="266"/>
      <c r="BD13" s="264">
        <v>6128.68</v>
      </c>
      <c r="BE13" s="265"/>
      <c r="BF13" s="265"/>
      <c r="BG13" s="265"/>
      <c r="BH13" s="265"/>
      <c r="BI13" s="265"/>
      <c r="BJ13" s="265"/>
      <c r="BK13" s="265"/>
      <c r="BL13" s="266"/>
      <c r="BM13" s="264">
        <v>30292.58</v>
      </c>
      <c r="BN13" s="265"/>
      <c r="BO13" s="265"/>
      <c r="BP13" s="265"/>
      <c r="BQ13" s="265"/>
      <c r="BR13" s="265"/>
      <c r="BS13" s="265"/>
      <c r="BT13" s="265"/>
      <c r="BU13" s="266"/>
      <c r="BV13" s="264"/>
      <c r="BW13" s="265"/>
      <c r="BX13" s="265"/>
      <c r="BY13" s="265"/>
      <c r="BZ13" s="265"/>
      <c r="CA13" s="265"/>
      <c r="CB13" s="265"/>
      <c r="CC13" s="265"/>
      <c r="CD13" s="265"/>
      <c r="CE13" s="265"/>
      <c r="CF13" s="266"/>
      <c r="CG13" s="264">
        <f>(Z13*(AL13+BV13)*12)</f>
        <v>58312320</v>
      </c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6"/>
      <c r="CS13" s="264">
        <f>CG13</f>
        <v>58312320</v>
      </c>
      <c r="CT13" s="265"/>
      <c r="CU13" s="265"/>
      <c r="CV13" s="265"/>
      <c r="CW13" s="265"/>
      <c r="CX13" s="265"/>
      <c r="CY13" s="265"/>
      <c r="CZ13" s="265"/>
      <c r="DA13" s="265"/>
      <c r="DB13" s="265"/>
      <c r="DC13" s="266"/>
      <c r="DD13" s="264"/>
      <c r="DE13" s="265"/>
      <c r="DF13" s="265"/>
      <c r="DG13" s="265"/>
      <c r="DH13" s="265"/>
      <c r="DI13" s="265"/>
      <c r="DJ13" s="265"/>
      <c r="DK13" s="265"/>
      <c r="DL13" s="265"/>
      <c r="DM13" s="265"/>
      <c r="DN13" s="266"/>
      <c r="DO13" s="264"/>
      <c r="DP13" s="265"/>
      <c r="DQ13" s="265"/>
      <c r="DR13" s="265"/>
      <c r="DS13" s="265"/>
      <c r="DT13" s="265"/>
      <c r="DU13" s="265"/>
      <c r="DV13" s="266"/>
      <c r="DW13" s="264"/>
      <c r="DX13" s="265"/>
      <c r="DY13" s="265"/>
      <c r="DZ13" s="265"/>
      <c r="EA13" s="265"/>
      <c r="EB13" s="265"/>
      <c r="EC13" s="266"/>
    </row>
    <row r="14" spans="1:134" s="18" customFormat="1" ht="52.5" customHeight="1">
      <c r="A14" s="267" t="s">
        <v>24</v>
      </c>
      <c r="B14" s="268"/>
      <c r="C14" s="268"/>
      <c r="D14" s="268"/>
      <c r="E14" s="268"/>
      <c r="F14" s="269"/>
      <c r="G14" s="270" t="s">
        <v>184</v>
      </c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8"/>
      <c r="Z14" s="273">
        <v>48</v>
      </c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5"/>
      <c r="AL14" s="264">
        <f>AU14+BD14+BM14</f>
        <v>38527.200000000004</v>
      </c>
      <c r="AM14" s="265"/>
      <c r="AN14" s="265"/>
      <c r="AO14" s="265"/>
      <c r="AP14" s="265"/>
      <c r="AQ14" s="265"/>
      <c r="AR14" s="265"/>
      <c r="AS14" s="265"/>
      <c r="AT14" s="266"/>
      <c r="AU14" s="264">
        <v>26949.36</v>
      </c>
      <c r="AV14" s="265"/>
      <c r="AW14" s="265"/>
      <c r="AX14" s="265"/>
      <c r="AY14" s="265"/>
      <c r="AZ14" s="265"/>
      <c r="BA14" s="265"/>
      <c r="BB14" s="265"/>
      <c r="BC14" s="266"/>
      <c r="BD14" s="264">
        <v>6714.55</v>
      </c>
      <c r="BE14" s="265"/>
      <c r="BF14" s="265"/>
      <c r="BG14" s="265"/>
      <c r="BH14" s="265"/>
      <c r="BI14" s="265"/>
      <c r="BJ14" s="265"/>
      <c r="BK14" s="265"/>
      <c r="BL14" s="266"/>
      <c r="BM14" s="264">
        <v>4863.29</v>
      </c>
      <c r="BN14" s="265"/>
      <c r="BO14" s="265"/>
      <c r="BP14" s="265"/>
      <c r="BQ14" s="265"/>
      <c r="BR14" s="265"/>
      <c r="BS14" s="265"/>
      <c r="BT14" s="265"/>
      <c r="BU14" s="266"/>
      <c r="BV14" s="264"/>
      <c r="BW14" s="265"/>
      <c r="BX14" s="265"/>
      <c r="BY14" s="265"/>
      <c r="BZ14" s="265"/>
      <c r="CA14" s="265"/>
      <c r="CB14" s="265"/>
      <c r="CC14" s="265"/>
      <c r="CD14" s="265"/>
      <c r="CE14" s="265"/>
      <c r="CF14" s="266"/>
      <c r="CG14" s="264">
        <f>(Z14*(AL14+BV14)*12)-0.8</f>
        <v>22191666.400000002</v>
      </c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6"/>
      <c r="CS14" s="264">
        <f>CG14</f>
        <v>22191666.400000002</v>
      </c>
      <c r="CT14" s="265"/>
      <c r="CU14" s="265"/>
      <c r="CV14" s="265"/>
      <c r="CW14" s="265"/>
      <c r="CX14" s="265"/>
      <c r="CY14" s="265"/>
      <c r="CZ14" s="265"/>
      <c r="DA14" s="265"/>
      <c r="DB14" s="265"/>
      <c r="DC14" s="266"/>
      <c r="DD14" s="264"/>
      <c r="DE14" s="265"/>
      <c r="DF14" s="265"/>
      <c r="DG14" s="265"/>
      <c r="DH14" s="265"/>
      <c r="DI14" s="265"/>
      <c r="DJ14" s="265"/>
      <c r="DK14" s="265"/>
      <c r="DL14" s="265"/>
      <c r="DM14" s="265"/>
      <c r="DN14" s="266"/>
      <c r="DO14" s="264"/>
      <c r="DP14" s="265"/>
      <c r="DQ14" s="265"/>
      <c r="DR14" s="265"/>
      <c r="DS14" s="265"/>
      <c r="DT14" s="265"/>
      <c r="DU14" s="265"/>
      <c r="DV14" s="266"/>
      <c r="DW14" s="264"/>
      <c r="DX14" s="265"/>
      <c r="DY14" s="265"/>
      <c r="DZ14" s="265"/>
      <c r="EA14" s="265"/>
      <c r="EB14" s="265"/>
      <c r="EC14" s="266"/>
      <c r="ED14" s="67"/>
    </row>
    <row r="15" spans="1:133" s="18" customFormat="1" ht="51.75" customHeight="1" hidden="1">
      <c r="A15" s="267" t="s">
        <v>25</v>
      </c>
      <c r="B15" s="268"/>
      <c r="C15" s="268"/>
      <c r="D15" s="268"/>
      <c r="E15" s="268"/>
      <c r="F15" s="269"/>
      <c r="G15" s="270" t="s">
        <v>185</v>
      </c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8"/>
      <c r="Z15" s="273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5"/>
      <c r="AL15" s="264"/>
      <c r="AM15" s="265"/>
      <c r="AN15" s="265"/>
      <c r="AO15" s="265"/>
      <c r="AP15" s="265"/>
      <c r="AQ15" s="265"/>
      <c r="AR15" s="265"/>
      <c r="AS15" s="265"/>
      <c r="AT15" s="266"/>
      <c r="AU15" s="264"/>
      <c r="AV15" s="265"/>
      <c r="AW15" s="265"/>
      <c r="AX15" s="265"/>
      <c r="AY15" s="265"/>
      <c r="AZ15" s="265"/>
      <c r="BA15" s="265"/>
      <c r="BB15" s="265"/>
      <c r="BC15" s="266"/>
      <c r="BD15" s="264"/>
      <c r="BE15" s="265"/>
      <c r="BF15" s="265"/>
      <c r="BG15" s="265"/>
      <c r="BH15" s="265"/>
      <c r="BI15" s="265"/>
      <c r="BJ15" s="265"/>
      <c r="BK15" s="265"/>
      <c r="BL15" s="266"/>
      <c r="BM15" s="264"/>
      <c r="BN15" s="265"/>
      <c r="BO15" s="265"/>
      <c r="BP15" s="265"/>
      <c r="BQ15" s="265"/>
      <c r="BR15" s="265"/>
      <c r="BS15" s="265"/>
      <c r="BT15" s="265"/>
      <c r="BU15" s="266"/>
      <c r="BV15" s="264"/>
      <c r="BW15" s="265"/>
      <c r="BX15" s="265"/>
      <c r="BY15" s="265"/>
      <c r="BZ15" s="265"/>
      <c r="CA15" s="265"/>
      <c r="CB15" s="265"/>
      <c r="CC15" s="265"/>
      <c r="CD15" s="265"/>
      <c r="CE15" s="265"/>
      <c r="CF15" s="266"/>
      <c r="CG15" s="264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6"/>
      <c r="CS15" s="264"/>
      <c r="CT15" s="265"/>
      <c r="CU15" s="265"/>
      <c r="CV15" s="265"/>
      <c r="CW15" s="265"/>
      <c r="CX15" s="265"/>
      <c r="CY15" s="265"/>
      <c r="CZ15" s="265"/>
      <c r="DA15" s="265"/>
      <c r="DB15" s="265"/>
      <c r="DC15" s="266"/>
      <c r="DD15" s="264"/>
      <c r="DE15" s="265"/>
      <c r="DF15" s="265"/>
      <c r="DG15" s="265"/>
      <c r="DH15" s="265"/>
      <c r="DI15" s="265"/>
      <c r="DJ15" s="265"/>
      <c r="DK15" s="265"/>
      <c r="DL15" s="265"/>
      <c r="DM15" s="265"/>
      <c r="DN15" s="266"/>
      <c r="DO15" s="264"/>
      <c r="DP15" s="265"/>
      <c r="DQ15" s="265"/>
      <c r="DR15" s="265"/>
      <c r="DS15" s="265"/>
      <c r="DT15" s="265"/>
      <c r="DU15" s="265"/>
      <c r="DV15" s="266"/>
      <c r="DW15" s="264"/>
      <c r="DX15" s="265"/>
      <c r="DY15" s="265"/>
      <c r="DZ15" s="265"/>
      <c r="EA15" s="265"/>
      <c r="EB15" s="265"/>
      <c r="EC15" s="266"/>
    </row>
    <row r="16" spans="1:134" s="18" customFormat="1" ht="27" customHeight="1">
      <c r="A16" s="267" t="s">
        <v>25</v>
      </c>
      <c r="B16" s="268"/>
      <c r="C16" s="268"/>
      <c r="D16" s="268"/>
      <c r="E16" s="268"/>
      <c r="F16" s="269"/>
      <c r="G16" s="270" t="s">
        <v>186</v>
      </c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8"/>
      <c r="Z16" s="273">
        <v>12</v>
      </c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5"/>
      <c r="AL16" s="264">
        <f>AU16+BD16+BM16</f>
        <v>26142.359999999997</v>
      </c>
      <c r="AM16" s="265"/>
      <c r="AN16" s="265"/>
      <c r="AO16" s="265"/>
      <c r="AP16" s="265"/>
      <c r="AQ16" s="265"/>
      <c r="AR16" s="265"/>
      <c r="AS16" s="265"/>
      <c r="AT16" s="266"/>
      <c r="AU16" s="264">
        <v>20503.96</v>
      </c>
      <c r="AV16" s="265"/>
      <c r="AW16" s="265"/>
      <c r="AX16" s="265"/>
      <c r="AY16" s="265"/>
      <c r="AZ16" s="265"/>
      <c r="BA16" s="265"/>
      <c r="BB16" s="265"/>
      <c r="BC16" s="266"/>
      <c r="BD16" s="264">
        <v>744.87</v>
      </c>
      <c r="BE16" s="265"/>
      <c r="BF16" s="265"/>
      <c r="BG16" s="265"/>
      <c r="BH16" s="265"/>
      <c r="BI16" s="265"/>
      <c r="BJ16" s="265"/>
      <c r="BK16" s="265"/>
      <c r="BL16" s="266"/>
      <c r="BM16" s="264">
        <v>4893.53</v>
      </c>
      <c r="BN16" s="265"/>
      <c r="BO16" s="265"/>
      <c r="BP16" s="265"/>
      <c r="BQ16" s="265"/>
      <c r="BR16" s="265"/>
      <c r="BS16" s="265"/>
      <c r="BT16" s="265"/>
      <c r="BU16" s="266"/>
      <c r="BV16" s="264"/>
      <c r="BW16" s="265"/>
      <c r="BX16" s="265"/>
      <c r="BY16" s="265"/>
      <c r="BZ16" s="265"/>
      <c r="CA16" s="265"/>
      <c r="CB16" s="265"/>
      <c r="CC16" s="265"/>
      <c r="CD16" s="265"/>
      <c r="CE16" s="265"/>
      <c r="CF16" s="266"/>
      <c r="CG16" s="264">
        <v>3764500</v>
      </c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6"/>
      <c r="CS16" s="264">
        <f>CG16</f>
        <v>3764500</v>
      </c>
      <c r="CT16" s="265"/>
      <c r="CU16" s="265"/>
      <c r="CV16" s="265"/>
      <c r="CW16" s="265"/>
      <c r="CX16" s="265"/>
      <c r="CY16" s="265"/>
      <c r="CZ16" s="265"/>
      <c r="DA16" s="265"/>
      <c r="DB16" s="265"/>
      <c r="DC16" s="266"/>
      <c r="DD16" s="264"/>
      <c r="DE16" s="265"/>
      <c r="DF16" s="265"/>
      <c r="DG16" s="265"/>
      <c r="DH16" s="265"/>
      <c r="DI16" s="265"/>
      <c r="DJ16" s="265"/>
      <c r="DK16" s="265"/>
      <c r="DL16" s="265"/>
      <c r="DM16" s="265"/>
      <c r="DN16" s="266"/>
      <c r="DO16" s="264"/>
      <c r="DP16" s="265"/>
      <c r="DQ16" s="265"/>
      <c r="DR16" s="265"/>
      <c r="DS16" s="265"/>
      <c r="DT16" s="265"/>
      <c r="DU16" s="265"/>
      <c r="DV16" s="266"/>
      <c r="DW16" s="264"/>
      <c r="DX16" s="265"/>
      <c r="DY16" s="265"/>
      <c r="DZ16" s="265"/>
      <c r="EA16" s="265"/>
      <c r="EB16" s="265"/>
      <c r="EC16" s="266"/>
      <c r="ED16" s="67"/>
    </row>
    <row r="17" spans="1:134" s="18" customFormat="1" ht="86.25" customHeight="1">
      <c r="A17" s="267" t="s">
        <v>8</v>
      </c>
      <c r="B17" s="268"/>
      <c r="C17" s="268"/>
      <c r="D17" s="268"/>
      <c r="E17" s="268"/>
      <c r="F17" s="269"/>
      <c r="G17" s="270" t="s">
        <v>181</v>
      </c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2"/>
      <c r="Z17" s="273">
        <v>50</v>
      </c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5"/>
      <c r="AL17" s="264">
        <v>15300</v>
      </c>
      <c r="AM17" s="265"/>
      <c r="AN17" s="265"/>
      <c r="AO17" s="265"/>
      <c r="AP17" s="265"/>
      <c r="AQ17" s="265"/>
      <c r="AR17" s="265"/>
      <c r="AS17" s="265"/>
      <c r="AT17" s="266"/>
      <c r="AU17" s="264" t="s">
        <v>1</v>
      </c>
      <c r="AV17" s="265"/>
      <c r="AW17" s="265"/>
      <c r="AX17" s="265"/>
      <c r="AY17" s="265"/>
      <c r="AZ17" s="265"/>
      <c r="BA17" s="265"/>
      <c r="BB17" s="265"/>
      <c r="BC17" s="266"/>
      <c r="BD17" s="264" t="s">
        <v>1</v>
      </c>
      <c r="BE17" s="265"/>
      <c r="BF17" s="265"/>
      <c r="BG17" s="265"/>
      <c r="BH17" s="265"/>
      <c r="BI17" s="265"/>
      <c r="BJ17" s="265"/>
      <c r="BK17" s="265"/>
      <c r="BL17" s="266"/>
      <c r="BM17" s="264" t="s">
        <v>1</v>
      </c>
      <c r="BN17" s="265"/>
      <c r="BO17" s="265"/>
      <c r="BP17" s="265"/>
      <c r="BQ17" s="265"/>
      <c r="BR17" s="265"/>
      <c r="BS17" s="265"/>
      <c r="BT17" s="265"/>
      <c r="BU17" s="266"/>
      <c r="BV17" s="264" t="s">
        <v>1</v>
      </c>
      <c r="BW17" s="265"/>
      <c r="BX17" s="265"/>
      <c r="BY17" s="265"/>
      <c r="BZ17" s="265"/>
      <c r="CA17" s="265"/>
      <c r="CB17" s="265"/>
      <c r="CC17" s="265"/>
      <c r="CD17" s="265"/>
      <c r="CE17" s="265"/>
      <c r="CF17" s="266"/>
      <c r="CG17" s="264">
        <f>Z17*AL17</f>
        <v>765000</v>
      </c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6"/>
      <c r="CS17" s="264">
        <f>CG17</f>
        <v>765000</v>
      </c>
      <c r="CT17" s="265"/>
      <c r="CU17" s="265"/>
      <c r="CV17" s="265"/>
      <c r="CW17" s="265"/>
      <c r="CX17" s="265"/>
      <c r="CY17" s="265"/>
      <c r="CZ17" s="265"/>
      <c r="DA17" s="265"/>
      <c r="DB17" s="265"/>
      <c r="DC17" s="266"/>
      <c r="DD17" s="264"/>
      <c r="DE17" s="265"/>
      <c r="DF17" s="265"/>
      <c r="DG17" s="265"/>
      <c r="DH17" s="265"/>
      <c r="DI17" s="265"/>
      <c r="DJ17" s="265"/>
      <c r="DK17" s="265"/>
      <c r="DL17" s="265"/>
      <c r="DM17" s="265"/>
      <c r="DN17" s="266"/>
      <c r="DO17" s="264"/>
      <c r="DP17" s="265"/>
      <c r="DQ17" s="265"/>
      <c r="DR17" s="265"/>
      <c r="DS17" s="265"/>
      <c r="DT17" s="265"/>
      <c r="DU17" s="265"/>
      <c r="DV17" s="266"/>
      <c r="DW17" s="264"/>
      <c r="DX17" s="265"/>
      <c r="DY17" s="265"/>
      <c r="DZ17" s="265"/>
      <c r="EA17" s="265"/>
      <c r="EB17" s="265"/>
      <c r="EC17" s="266"/>
      <c r="ED17" s="67"/>
    </row>
    <row r="18" spans="1:133" s="18" customFormat="1" ht="16.5" customHeight="1">
      <c r="A18" s="276" t="s">
        <v>18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2"/>
      <c r="AL18" s="264"/>
      <c r="AM18" s="265"/>
      <c r="AN18" s="265"/>
      <c r="AO18" s="265"/>
      <c r="AP18" s="265"/>
      <c r="AQ18" s="265"/>
      <c r="AR18" s="265"/>
      <c r="AS18" s="265"/>
      <c r="AT18" s="266"/>
      <c r="AU18" s="264" t="s">
        <v>1</v>
      </c>
      <c r="AV18" s="265"/>
      <c r="AW18" s="265"/>
      <c r="AX18" s="265"/>
      <c r="AY18" s="265"/>
      <c r="AZ18" s="265"/>
      <c r="BA18" s="265"/>
      <c r="BB18" s="265"/>
      <c r="BC18" s="266"/>
      <c r="BD18" s="264" t="s">
        <v>1</v>
      </c>
      <c r="BE18" s="265"/>
      <c r="BF18" s="265"/>
      <c r="BG18" s="265"/>
      <c r="BH18" s="265"/>
      <c r="BI18" s="265"/>
      <c r="BJ18" s="265"/>
      <c r="BK18" s="265"/>
      <c r="BL18" s="266"/>
      <c r="BM18" s="264" t="s">
        <v>1</v>
      </c>
      <c r="BN18" s="265"/>
      <c r="BO18" s="265"/>
      <c r="BP18" s="265"/>
      <c r="BQ18" s="265"/>
      <c r="BR18" s="265"/>
      <c r="BS18" s="265"/>
      <c r="BT18" s="265"/>
      <c r="BU18" s="266"/>
      <c r="BV18" s="264"/>
      <c r="BW18" s="265"/>
      <c r="BX18" s="265"/>
      <c r="BY18" s="265"/>
      <c r="BZ18" s="265"/>
      <c r="CA18" s="265"/>
      <c r="CB18" s="265"/>
      <c r="CC18" s="265"/>
      <c r="CD18" s="265"/>
      <c r="CE18" s="265"/>
      <c r="CF18" s="266"/>
      <c r="CG18" s="264">
        <f>CG12+CG17</f>
        <v>85033486.4</v>
      </c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6"/>
      <c r="CS18" s="264">
        <f>CS17+CS12</f>
        <v>85033486.4</v>
      </c>
      <c r="CT18" s="265"/>
      <c r="CU18" s="265"/>
      <c r="CV18" s="265"/>
      <c r="CW18" s="265"/>
      <c r="CX18" s="265"/>
      <c r="CY18" s="265"/>
      <c r="CZ18" s="265"/>
      <c r="DA18" s="265"/>
      <c r="DB18" s="265"/>
      <c r="DC18" s="266"/>
      <c r="DD18" s="264"/>
      <c r="DE18" s="265"/>
      <c r="DF18" s="265"/>
      <c r="DG18" s="265"/>
      <c r="DH18" s="265"/>
      <c r="DI18" s="265"/>
      <c r="DJ18" s="265"/>
      <c r="DK18" s="265"/>
      <c r="DL18" s="265"/>
      <c r="DM18" s="265"/>
      <c r="DN18" s="266"/>
      <c r="DO18" s="264"/>
      <c r="DP18" s="265"/>
      <c r="DQ18" s="265"/>
      <c r="DR18" s="265"/>
      <c r="DS18" s="265"/>
      <c r="DT18" s="265"/>
      <c r="DU18" s="265"/>
      <c r="DV18" s="266"/>
      <c r="DW18" s="264"/>
      <c r="DX18" s="265"/>
      <c r="DY18" s="265"/>
      <c r="DZ18" s="265"/>
      <c r="EA18" s="265"/>
      <c r="EB18" s="265"/>
      <c r="EC18" s="266"/>
    </row>
    <row r="19" spans="1:133" ht="15">
      <c r="A19" s="289" t="s">
        <v>152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  <c r="DN19" s="290"/>
      <c r="DO19" s="290"/>
      <c r="DP19" s="290"/>
      <c r="DQ19" s="290"/>
      <c r="DR19" s="290"/>
      <c r="DS19" s="290"/>
      <c r="DT19" s="290"/>
      <c r="DU19" s="290"/>
      <c r="DV19" s="290"/>
      <c r="DW19" s="290"/>
      <c r="DX19" s="290"/>
      <c r="DY19" s="290"/>
      <c r="DZ19" s="290"/>
      <c r="EA19" s="290"/>
      <c r="EB19" s="290"/>
      <c r="EC19" s="290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G18"/>
  <sheetViews>
    <sheetView zoomScalePageLayoutView="0" workbookViewId="0" topLeftCell="A1">
      <selection activeCell="CM7" sqref="CM7:CY7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4" customFormat="1" ht="15">
      <c r="A1" s="294" t="s">
        <v>551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</row>
    <row r="2" s="4" customFormat="1" ht="12.75" customHeight="1"/>
    <row r="3" spans="1:137" s="3" customFormat="1" ht="21.75" customHeight="1">
      <c r="A3" s="296" t="s">
        <v>3</v>
      </c>
      <c r="B3" s="297"/>
      <c r="C3" s="297"/>
      <c r="D3" s="297"/>
      <c r="E3" s="297"/>
      <c r="F3" s="298"/>
      <c r="G3" s="296" t="s">
        <v>22</v>
      </c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8"/>
      <c r="AC3" s="296" t="s">
        <v>552</v>
      </c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6"/>
      <c r="AP3" s="296" t="s">
        <v>553</v>
      </c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8"/>
      <c r="BC3" s="296" t="s">
        <v>554</v>
      </c>
      <c r="BD3" s="297"/>
      <c r="BE3" s="297"/>
      <c r="BF3" s="297"/>
      <c r="BG3" s="297"/>
      <c r="BH3" s="297"/>
      <c r="BI3" s="297"/>
      <c r="BJ3" s="297"/>
      <c r="BK3" s="297"/>
      <c r="BL3" s="298"/>
      <c r="BM3" s="296" t="s">
        <v>555</v>
      </c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6" t="s">
        <v>556</v>
      </c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8"/>
      <c r="CM3" s="313" t="s">
        <v>0</v>
      </c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5"/>
    </row>
    <row r="4" spans="1:137" s="3" customFormat="1" ht="90" customHeight="1">
      <c r="A4" s="299"/>
      <c r="B4" s="300"/>
      <c r="C4" s="300"/>
      <c r="D4" s="300"/>
      <c r="E4" s="300"/>
      <c r="F4" s="301"/>
      <c r="G4" s="299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1"/>
      <c r="AC4" s="307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9"/>
      <c r="AP4" s="299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1"/>
      <c r="BC4" s="299"/>
      <c r="BD4" s="300"/>
      <c r="BE4" s="300"/>
      <c r="BF4" s="300"/>
      <c r="BG4" s="300"/>
      <c r="BH4" s="300"/>
      <c r="BI4" s="300"/>
      <c r="BJ4" s="300"/>
      <c r="BK4" s="300"/>
      <c r="BL4" s="301"/>
      <c r="BM4" s="299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299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1"/>
      <c r="CM4" s="316" t="s">
        <v>118</v>
      </c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8"/>
      <c r="CZ4" s="316" t="s">
        <v>122</v>
      </c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8"/>
      <c r="DN4" s="322" t="s">
        <v>557</v>
      </c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3"/>
    </row>
    <row r="5" spans="1:137" s="3" customFormat="1" ht="29.25" customHeight="1">
      <c r="A5" s="302"/>
      <c r="B5" s="303"/>
      <c r="C5" s="303"/>
      <c r="D5" s="303"/>
      <c r="E5" s="303"/>
      <c r="F5" s="304"/>
      <c r="G5" s="302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4"/>
      <c r="AC5" s="310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2"/>
      <c r="AP5" s="302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4"/>
      <c r="BC5" s="302"/>
      <c r="BD5" s="303"/>
      <c r="BE5" s="303"/>
      <c r="BF5" s="303"/>
      <c r="BG5" s="303"/>
      <c r="BH5" s="303"/>
      <c r="BI5" s="303"/>
      <c r="BJ5" s="303"/>
      <c r="BK5" s="303"/>
      <c r="BL5" s="304"/>
      <c r="BM5" s="302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2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4"/>
      <c r="CM5" s="319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1"/>
      <c r="CZ5" s="319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1"/>
      <c r="DN5" s="313" t="s">
        <v>2</v>
      </c>
      <c r="DO5" s="324"/>
      <c r="DP5" s="324"/>
      <c r="DQ5" s="324"/>
      <c r="DR5" s="324"/>
      <c r="DS5" s="324"/>
      <c r="DT5" s="324"/>
      <c r="DU5" s="324"/>
      <c r="DV5" s="324"/>
      <c r="DW5" s="325"/>
      <c r="DX5" s="313" t="s">
        <v>558</v>
      </c>
      <c r="DY5" s="324"/>
      <c r="DZ5" s="324"/>
      <c r="EA5" s="324"/>
      <c r="EB5" s="324"/>
      <c r="EC5" s="324"/>
      <c r="ED5" s="324"/>
      <c r="EE5" s="324"/>
      <c r="EF5" s="324"/>
      <c r="EG5" s="325"/>
    </row>
    <row r="6" spans="1:137" s="6" customFormat="1" ht="12.75">
      <c r="A6" s="326">
        <v>1</v>
      </c>
      <c r="B6" s="327"/>
      <c r="C6" s="327"/>
      <c r="D6" s="327"/>
      <c r="E6" s="327"/>
      <c r="F6" s="328"/>
      <c r="G6" s="326">
        <v>2</v>
      </c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8"/>
      <c r="AC6" s="326">
        <v>3</v>
      </c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30"/>
      <c r="AP6" s="326">
        <v>4</v>
      </c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8"/>
      <c r="BC6" s="326">
        <v>5</v>
      </c>
      <c r="BD6" s="327"/>
      <c r="BE6" s="327"/>
      <c r="BF6" s="327"/>
      <c r="BG6" s="327"/>
      <c r="BH6" s="327"/>
      <c r="BI6" s="327"/>
      <c r="BJ6" s="327"/>
      <c r="BK6" s="327"/>
      <c r="BL6" s="328"/>
      <c r="BM6" s="326">
        <v>6</v>
      </c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6">
        <v>7</v>
      </c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8"/>
      <c r="CM6" s="326">
        <v>8</v>
      </c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8"/>
      <c r="CZ6" s="326">
        <v>9</v>
      </c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8"/>
      <c r="DN6" s="326">
        <v>10</v>
      </c>
      <c r="DO6" s="327"/>
      <c r="DP6" s="327"/>
      <c r="DQ6" s="327"/>
      <c r="DR6" s="327"/>
      <c r="DS6" s="327"/>
      <c r="DT6" s="327"/>
      <c r="DU6" s="327"/>
      <c r="DV6" s="327"/>
      <c r="DW6" s="328"/>
      <c r="DX6" s="326">
        <v>11</v>
      </c>
      <c r="DY6" s="327"/>
      <c r="DZ6" s="327"/>
      <c r="EA6" s="327"/>
      <c r="EB6" s="327"/>
      <c r="EC6" s="327"/>
      <c r="ED6" s="327"/>
      <c r="EE6" s="327"/>
      <c r="EF6" s="327"/>
      <c r="EG6" s="328"/>
    </row>
    <row r="7" spans="1:137" s="5" customFormat="1" ht="98.25" customHeight="1">
      <c r="A7" s="331" t="s">
        <v>7</v>
      </c>
      <c r="B7" s="332"/>
      <c r="C7" s="332"/>
      <c r="D7" s="332"/>
      <c r="E7" s="332"/>
      <c r="F7" s="333"/>
      <c r="G7" s="334" t="s">
        <v>559</v>
      </c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6"/>
      <c r="AC7" s="337" t="s">
        <v>1</v>
      </c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9"/>
      <c r="AP7" s="337" t="s">
        <v>1</v>
      </c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9"/>
      <c r="BC7" s="337" t="s">
        <v>1</v>
      </c>
      <c r="BD7" s="338"/>
      <c r="BE7" s="338"/>
      <c r="BF7" s="338"/>
      <c r="BG7" s="338"/>
      <c r="BH7" s="338"/>
      <c r="BI7" s="338"/>
      <c r="BJ7" s="338"/>
      <c r="BK7" s="338"/>
      <c r="BL7" s="339"/>
      <c r="BM7" s="337" t="s">
        <v>1</v>
      </c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40">
        <f>BZ8+BZ9</f>
        <v>17330</v>
      </c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2"/>
      <c r="CM7" s="343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5"/>
      <c r="CZ7" s="343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5"/>
      <c r="DN7" s="343"/>
      <c r="DO7" s="344"/>
      <c r="DP7" s="344"/>
      <c r="DQ7" s="344"/>
      <c r="DR7" s="344"/>
      <c r="DS7" s="344"/>
      <c r="DT7" s="344"/>
      <c r="DU7" s="344"/>
      <c r="DV7" s="344"/>
      <c r="DW7" s="345"/>
      <c r="DX7" s="337"/>
      <c r="DY7" s="338"/>
      <c r="DZ7" s="338"/>
      <c r="EA7" s="338"/>
      <c r="EB7" s="338"/>
      <c r="EC7" s="338"/>
      <c r="ED7" s="338"/>
      <c r="EE7" s="338"/>
      <c r="EF7" s="338"/>
      <c r="EG7" s="339"/>
    </row>
    <row r="8" spans="1:137" s="5" customFormat="1" ht="78" customHeight="1">
      <c r="A8" s="331" t="s">
        <v>23</v>
      </c>
      <c r="B8" s="332"/>
      <c r="C8" s="332"/>
      <c r="D8" s="332"/>
      <c r="E8" s="332"/>
      <c r="F8" s="333"/>
      <c r="G8" s="334" t="s">
        <v>560</v>
      </c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6"/>
      <c r="AC8" s="343">
        <v>212</v>
      </c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5"/>
      <c r="AP8" s="343">
        <v>700</v>
      </c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5"/>
      <c r="BC8" s="343">
        <v>1</v>
      </c>
      <c r="BD8" s="344"/>
      <c r="BE8" s="344"/>
      <c r="BF8" s="344"/>
      <c r="BG8" s="344"/>
      <c r="BH8" s="344"/>
      <c r="BI8" s="344"/>
      <c r="BJ8" s="344"/>
      <c r="BK8" s="344"/>
      <c r="BL8" s="345"/>
      <c r="BM8" s="343">
        <v>3</v>
      </c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0">
        <f>AP8*BC8*BM8</f>
        <v>2100</v>
      </c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2"/>
      <c r="CM8" s="343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5"/>
      <c r="CZ8" s="343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5"/>
      <c r="DN8" s="343"/>
      <c r="DO8" s="344"/>
      <c r="DP8" s="344"/>
      <c r="DQ8" s="344"/>
      <c r="DR8" s="344"/>
      <c r="DS8" s="344"/>
      <c r="DT8" s="344"/>
      <c r="DU8" s="344"/>
      <c r="DV8" s="344"/>
      <c r="DW8" s="345"/>
      <c r="DX8" s="337"/>
      <c r="DY8" s="338"/>
      <c r="DZ8" s="338"/>
      <c r="EA8" s="338"/>
      <c r="EB8" s="338"/>
      <c r="EC8" s="338"/>
      <c r="ED8" s="338"/>
      <c r="EE8" s="338"/>
      <c r="EF8" s="338"/>
      <c r="EG8" s="339"/>
    </row>
    <row r="9" spans="1:137" s="5" customFormat="1" ht="51.75" customHeight="1">
      <c r="A9" s="331" t="s">
        <v>24</v>
      </c>
      <c r="B9" s="332"/>
      <c r="C9" s="332"/>
      <c r="D9" s="332"/>
      <c r="E9" s="332"/>
      <c r="F9" s="333"/>
      <c r="G9" s="334" t="s">
        <v>561</v>
      </c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6"/>
      <c r="AC9" s="343">
        <v>226</v>
      </c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5"/>
      <c r="AP9" s="346">
        <f>BZ9/BM9</f>
        <v>5076.666666666667</v>
      </c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8"/>
      <c r="BC9" s="343">
        <v>1</v>
      </c>
      <c r="BD9" s="344"/>
      <c r="BE9" s="344"/>
      <c r="BF9" s="344"/>
      <c r="BG9" s="344"/>
      <c r="BH9" s="344"/>
      <c r="BI9" s="344"/>
      <c r="BJ9" s="344"/>
      <c r="BK9" s="344"/>
      <c r="BL9" s="345"/>
      <c r="BM9" s="343">
        <v>3</v>
      </c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0">
        <v>15230</v>
      </c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2"/>
      <c r="CM9" s="343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5"/>
      <c r="CZ9" s="343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5"/>
      <c r="DN9" s="343"/>
      <c r="DO9" s="344"/>
      <c r="DP9" s="344"/>
      <c r="DQ9" s="344"/>
      <c r="DR9" s="344"/>
      <c r="DS9" s="344"/>
      <c r="DT9" s="344"/>
      <c r="DU9" s="344"/>
      <c r="DV9" s="344"/>
      <c r="DW9" s="345"/>
      <c r="DX9" s="337"/>
      <c r="DY9" s="338"/>
      <c r="DZ9" s="338"/>
      <c r="EA9" s="338"/>
      <c r="EB9" s="338"/>
      <c r="EC9" s="338"/>
      <c r="ED9" s="338"/>
      <c r="EE9" s="338"/>
      <c r="EF9" s="338"/>
      <c r="EG9" s="339"/>
    </row>
    <row r="10" spans="1:137" s="5" customFormat="1" ht="39" customHeight="1" hidden="1">
      <c r="A10" s="331" t="s">
        <v>25</v>
      </c>
      <c r="B10" s="332"/>
      <c r="C10" s="332"/>
      <c r="D10" s="332"/>
      <c r="E10" s="332"/>
      <c r="F10" s="333"/>
      <c r="G10" s="334" t="s">
        <v>562</v>
      </c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6"/>
      <c r="AC10" s="343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5"/>
      <c r="AP10" s="343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5"/>
      <c r="BC10" s="343"/>
      <c r="BD10" s="344"/>
      <c r="BE10" s="344"/>
      <c r="BF10" s="344"/>
      <c r="BG10" s="344"/>
      <c r="BH10" s="344"/>
      <c r="BI10" s="344"/>
      <c r="BJ10" s="344"/>
      <c r="BK10" s="344"/>
      <c r="BL10" s="345"/>
      <c r="BM10" s="343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3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5"/>
      <c r="CM10" s="343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5"/>
      <c r="CZ10" s="343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5"/>
      <c r="DN10" s="343"/>
      <c r="DO10" s="344"/>
      <c r="DP10" s="344"/>
      <c r="DQ10" s="344"/>
      <c r="DR10" s="344"/>
      <c r="DS10" s="344"/>
      <c r="DT10" s="344"/>
      <c r="DU10" s="344"/>
      <c r="DV10" s="344"/>
      <c r="DW10" s="345"/>
      <c r="DX10" s="337"/>
      <c r="DY10" s="338"/>
      <c r="DZ10" s="338"/>
      <c r="EA10" s="338"/>
      <c r="EB10" s="338"/>
      <c r="EC10" s="338"/>
      <c r="ED10" s="338"/>
      <c r="EE10" s="338"/>
      <c r="EF10" s="338"/>
      <c r="EG10" s="339"/>
    </row>
    <row r="11" spans="1:137" s="5" customFormat="1" ht="16.5" customHeight="1" hidden="1">
      <c r="A11" s="349"/>
      <c r="B11" s="350"/>
      <c r="C11" s="350"/>
      <c r="D11" s="350"/>
      <c r="E11" s="350"/>
      <c r="F11" s="351"/>
      <c r="G11" s="352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4"/>
      <c r="AC11" s="343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5"/>
      <c r="AP11" s="343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5"/>
      <c r="BC11" s="343"/>
      <c r="BD11" s="344"/>
      <c r="BE11" s="344"/>
      <c r="BF11" s="344"/>
      <c r="BG11" s="344"/>
      <c r="BH11" s="344"/>
      <c r="BI11" s="344"/>
      <c r="BJ11" s="344"/>
      <c r="BK11" s="344"/>
      <c r="BL11" s="345"/>
      <c r="BM11" s="343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3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5"/>
      <c r="CM11" s="343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5"/>
      <c r="CZ11" s="343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5"/>
      <c r="DN11" s="343"/>
      <c r="DO11" s="344"/>
      <c r="DP11" s="344"/>
      <c r="DQ11" s="344"/>
      <c r="DR11" s="344"/>
      <c r="DS11" s="344"/>
      <c r="DT11" s="344"/>
      <c r="DU11" s="344"/>
      <c r="DV11" s="344"/>
      <c r="DW11" s="345"/>
      <c r="DX11" s="337"/>
      <c r="DY11" s="338"/>
      <c r="DZ11" s="338"/>
      <c r="EA11" s="338"/>
      <c r="EB11" s="338"/>
      <c r="EC11" s="338"/>
      <c r="ED11" s="338"/>
      <c r="EE11" s="338"/>
      <c r="EF11" s="338"/>
      <c r="EG11" s="339"/>
    </row>
    <row r="12" spans="1:137" s="5" customFormat="1" ht="82.5" customHeight="1" hidden="1">
      <c r="A12" s="331" t="s">
        <v>8</v>
      </c>
      <c r="B12" s="332"/>
      <c r="C12" s="332"/>
      <c r="D12" s="332"/>
      <c r="E12" s="332"/>
      <c r="F12" s="333"/>
      <c r="G12" s="352" t="s">
        <v>563</v>
      </c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4"/>
      <c r="AC12" s="337" t="s">
        <v>1</v>
      </c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9"/>
      <c r="AP12" s="337" t="s">
        <v>1</v>
      </c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9"/>
      <c r="BC12" s="337" t="s">
        <v>1</v>
      </c>
      <c r="BD12" s="338"/>
      <c r="BE12" s="338"/>
      <c r="BF12" s="338"/>
      <c r="BG12" s="338"/>
      <c r="BH12" s="338"/>
      <c r="BI12" s="338"/>
      <c r="BJ12" s="338"/>
      <c r="BK12" s="338"/>
      <c r="BL12" s="339"/>
      <c r="BM12" s="337" t="s">
        <v>1</v>
      </c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43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5"/>
      <c r="CM12" s="343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5"/>
      <c r="CZ12" s="343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5"/>
      <c r="DN12" s="343"/>
      <c r="DO12" s="344"/>
      <c r="DP12" s="344"/>
      <c r="DQ12" s="344"/>
      <c r="DR12" s="344"/>
      <c r="DS12" s="344"/>
      <c r="DT12" s="344"/>
      <c r="DU12" s="344"/>
      <c r="DV12" s="344"/>
      <c r="DW12" s="345"/>
      <c r="DX12" s="337"/>
      <c r="DY12" s="338"/>
      <c r="DZ12" s="338"/>
      <c r="EA12" s="338"/>
      <c r="EB12" s="338"/>
      <c r="EC12" s="338"/>
      <c r="ED12" s="338"/>
      <c r="EE12" s="338"/>
      <c r="EF12" s="338"/>
      <c r="EG12" s="339"/>
    </row>
    <row r="13" spans="1:137" s="5" customFormat="1" ht="78.75" customHeight="1" hidden="1">
      <c r="A13" s="331" t="s">
        <v>26</v>
      </c>
      <c r="B13" s="332"/>
      <c r="C13" s="332"/>
      <c r="D13" s="332"/>
      <c r="E13" s="332"/>
      <c r="F13" s="333"/>
      <c r="G13" s="352" t="s">
        <v>560</v>
      </c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4"/>
      <c r="AC13" s="343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5"/>
      <c r="AP13" s="343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5"/>
      <c r="BC13" s="343"/>
      <c r="BD13" s="344"/>
      <c r="BE13" s="344"/>
      <c r="BF13" s="344"/>
      <c r="BG13" s="344"/>
      <c r="BH13" s="344"/>
      <c r="BI13" s="344"/>
      <c r="BJ13" s="344"/>
      <c r="BK13" s="344"/>
      <c r="BL13" s="345"/>
      <c r="BM13" s="343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3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5"/>
      <c r="CM13" s="343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5"/>
      <c r="CZ13" s="343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5"/>
      <c r="DN13" s="343"/>
      <c r="DO13" s="344"/>
      <c r="DP13" s="344"/>
      <c r="DQ13" s="344"/>
      <c r="DR13" s="344"/>
      <c r="DS13" s="344"/>
      <c r="DT13" s="344"/>
      <c r="DU13" s="344"/>
      <c r="DV13" s="344"/>
      <c r="DW13" s="345"/>
      <c r="DX13" s="337"/>
      <c r="DY13" s="338"/>
      <c r="DZ13" s="338"/>
      <c r="EA13" s="338"/>
      <c r="EB13" s="338"/>
      <c r="EC13" s="338"/>
      <c r="ED13" s="338"/>
      <c r="EE13" s="338"/>
      <c r="EF13" s="338"/>
      <c r="EG13" s="339"/>
    </row>
    <row r="14" spans="1:137" s="5" customFormat="1" ht="54" customHeight="1" hidden="1">
      <c r="A14" s="331" t="s">
        <v>27</v>
      </c>
      <c r="B14" s="332"/>
      <c r="C14" s="332"/>
      <c r="D14" s="332"/>
      <c r="E14" s="332"/>
      <c r="F14" s="333"/>
      <c r="G14" s="352" t="s">
        <v>561</v>
      </c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4"/>
      <c r="AC14" s="343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5"/>
      <c r="AP14" s="343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5"/>
      <c r="BC14" s="343"/>
      <c r="BD14" s="344"/>
      <c r="BE14" s="344"/>
      <c r="BF14" s="344"/>
      <c r="BG14" s="344"/>
      <c r="BH14" s="344"/>
      <c r="BI14" s="344"/>
      <c r="BJ14" s="344"/>
      <c r="BK14" s="344"/>
      <c r="BL14" s="345"/>
      <c r="BM14" s="343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3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5"/>
      <c r="CM14" s="343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5"/>
      <c r="CZ14" s="343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5"/>
      <c r="DN14" s="343"/>
      <c r="DO14" s="344"/>
      <c r="DP14" s="344"/>
      <c r="DQ14" s="344"/>
      <c r="DR14" s="344"/>
      <c r="DS14" s="344"/>
      <c r="DT14" s="344"/>
      <c r="DU14" s="344"/>
      <c r="DV14" s="344"/>
      <c r="DW14" s="345"/>
      <c r="DX14" s="337"/>
      <c r="DY14" s="338"/>
      <c r="DZ14" s="338"/>
      <c r="EA14" s="338"/>
      <c r="EB14" s="338"/>
      <c r="EC14" s="338"/>
      <c r="ED14" s="338"/>
      <c r="EE14" s="338"/>
      <c r="EF14" s="338"/>
      <c r="EG14" s="339"/>
    </row>
    <row r="15" spans="1:137" s="5" customFormat="1" ht="39" customHeight="1" hidden="1">
      <c r="A15" s="331" t="s">
        <v>28</v>
      </c>
      <c r="B15" s="332"/>
      <c r="C15" s="332"/>
      <c r="D15" s="332"/>
      <c r="E15" s="332"/>
      <c r="F15" s="333"/>
      <c r="G15" s="352" t="s">
        <v>562</v>
      </c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4"/>
      <c r="AC15" s="343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5"/>
      <c r="AP15" s="343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5"/>
      <c r="BC15" s="343"/>
      <c r="BD15" s="344"/>
      <c r="BE15" s="344"/>
      <c r="BF15" s="344"/>
      <c r="BG15" s="344"/>
      <c r="BH15" s="344"/>
      <c r="BI15" s="344"/>
      <c r="BJ15" s="344"/>
      <c r="BK15" s="344"/>
      <c r="BL15" s="345"/>
      <c r="BM15" s="343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3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5"/>
      <c r="CM15" s="343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5"/>
      <c r="CZ15" s="343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5"/>
      <c r="DN15" s="343"/>
      <c r="DO15" s="344"/>
      <c r="DP15" s="344"/>
      <c r="DQ15" s="344"/>
      <c r="DR15" s="344"/>
      <c r="DS15" s="344"/>
      <c r="DT15" s="344"/>
      <c r="DU15" s="344"/>
      <c r="DV15" s="344"/>
      <c r="DW15" s="345"/>
      <c r="DX15" s="337"/>
      <c r="DY15" s="338"/>
      <c r="DZ15" s="338"/>
      <c r="EA15" s="338"/>
      <c r="EB15" s="338"/>
      <c r="EC15" s="338"/>
      <c r="ED15" s="338"/>
      <c r="EE15" s="338"/>
      <c r="EF15" s="338"/>
      <c r="EG15" s="339"/>
    </row>
    <row r="16" spans="1:137" s="5" customFormat="1" ht="16.5" customHeight="1" hidden="1">
      <c r="A16" s="349"/>
      <c r="B16" s="350"/>
      <c r="C16" s="350"/>
      <c r="D16" s="350"/>
      <c r="E16" s="350"/>
      <c r="F16" s="351"/>
      <c r="G16" s="352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4"/>
      <c r="AC16" s="343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5"/>
      <c r="AP16" s="343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5"/>
      <c r="BC16" s="343"/>
      <c r="BD16" s="344"/>
      <c r="BE16" s="344"/>
      <c r="BF16" s="344"/>
      <c r="BG16" s="344"/>
      <c r="BH16" s="344"/>
      <c r="BI16" s="344"/>
      <c r="BJ16" s="344"/>
      <c r="BK16" s="344"/>
      <c r="BL16" s="345"/>
      <c r="BM16" s="343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3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5"/>
      <c r="CM16" s="343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5"/>
      <c r="CZ16" s="343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5"/>
      <c r="DN16" s="343"/>
      <c r="DO16" s="344"/>
      <c r="DP16" s="344"/>
      <c r="DQ16" s="344"/>
      <c r="DR16" s="344"/>
      <c r="DS16" s="344"/>
      <c r="DT16" s="344"/>
      <c r="DU16" s="344"/>
      <c r="DV16" s="344"/>
      <c r="DW16" s="345"/>
      <c r="DX16" s="337"/>
      <c r="DY16" s="338"/>
      <c r="DZ16" s="338"/>
      <c r="EA16" s="338"/>
      <c r="EB16" s="338"/>
      <c r="EC16" s="338"/>
      <c r="ED16" s="338"/>
      <c r="EE16" s="338"/>
      <c r="EF16" s="338"/>
      <c r="EG16" s="339"/>
    </row>
    <row r="17" spans="1:137" s="5" customFormat="1" ht="16.5" customHeight="1">
      <c r="A17" s="357" t="s">
        <v>18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4"/>
      <c r="BZ17" s="340">
        <f>BZ7</f>
        <v>17330</v>
      </c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5"/>
      <c r="CM17" s="343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5"/>
      <c r="CZ17" s="343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5"/>
      <c r="DN17" s="343"/>
      <c r="DO17" s="344"/>
      <c r="DP17" s="344"/>
      <c r="DQ17" s="344"/>
      <c r="DR17" s="344"/>
      <c r="DS17" s="344"/>
      <c r="DT17" s="344"/>
      <c r="DU17" s="344"/>
      <c r="DV17" s="344"/>
      <c r="DW17" s="345"/>
      <c r="DX17" s="343"/>
      <c r="DY17" s="344"/>
      <c r="DZ17" s="344"/>
      <c r="EA17" s="344"/>
      <c r="EB17" s="344"/>
      <c r="EC17" s="344"/>
      <c r="ED17" s="344"/>
      <c r="EE17" s="344"/>
      <c r="EF17" s="344"/>
      <c r="EG17" s="345"/>
    </row>
    <row r="18" spans="1:137" ht="21" customHeight="1">
      <c r="A18" s="355" t="s">
        <v>564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6"/>
      <c r="EF18" s="356"/>
      <c r="EG18" s="356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1">
      <selection activeCell="E9" sqref="E9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61" t="s">
        <v>195</v>
      </c>
      <c r="B1" s="361"/>
      <c r="C1" s="361"/>
      <c r="D1" s="361"/>
      <c r="E1" s="361"/>
      <c r="F1" s="361"/>
      <c r="G1" s="361"/>
      <c r="H1" s="361"/>
      <c r="I1" s="361"/>
    </row>
    <row r="2" s="4" customFormat="1" ht="15"/>
    <row r="3" spans="1:9" s="7" customFormat="1" ht="12.75">
      <c r="A3" s="358" t="s">
        <v>3</v>
      </c>
      <c r="B3" s="358"/>
      <c r="C3" s="358" t="s">
        <v>31</v>
      </c>
      <c r="D3" s="358" t="s">
        <v>32</v>
      </c>
      <c r="E3" s="358" t="s">
        <v>33</v>
      </c>
      <c r="F3" s="359" t="s">
        <v>0</v>
      </c>
      <c r="G3" s="360"/>
      <c r="H3" s="360"/>
      <c r="I3" s="360"/>
    </row>
    <row r="4" spans="1:9" s="7" customFormat="1" ht="11.25">
      <c r="A4" s="358"/>
      <c r="B4" s="358"/>
      <c r="C4" s="358"/>
      <c r="D4" s="358"/>
      <c r="E4" s="358"/>
      <c r="F4" s="359" t="s">
        <v>118</v>
      </c>
      <c r="G4" s="359" t="s">
        <v>122</v>
      </c>
      <c r="H4" s="359" t="s">
        <v>19</v>
      </c>
      <c r="I4" s="359"/>
    </row>
    <row r="5" spans="1:9" s="7" customFormat="1" ht="34.5" customHeight="1">
      <c r="A5" s="358"/>
      <c r="B5" s="358"/>
      <c r="C5" s="358"/>
      <c r="D5" s="358"/>
      <c r="E5" s="358"/>
      <c r="F5" s="360"/>
      <c r="G5" s="360"/>
      <c r="H5" s="20" t="s">
        <v>2</v>
      </c>
      <c r="I5" s="20" t="s">
        <v>34</v>
      </c>
    </row>
    <row r="6" spans="1:9" s="6" customFormat="1" ht="12.75">
      <c r="A6" s="22">
        <v>1</v>
      </c>
      <c r="B6" s="22"/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s="21" customFormat="1" ht="38.25">
      <c r="A7" s="23" t="s">
        <v>7</v>
      </c>
      <c r="B7" s="24" t="s">
        <v>188</v>
      </c>
      <c r="C7" s="25" t="s">
        <v>1</v>
      </c>
      <c r="D7" s="25" t="s">
        <v>1</v>
      </c>
      <c r="E7" s="26">
        <f>E8</f>
        <v>18575216.928000003</v>
      </c>
      <c r="F7" s="26">
        <f>E7</f>
        <v>18575216.928000003</v>
      </c>
      <c r="G7" s="26"/>
      <c r="H7" s="26"/>
      <c r="I7" s="26"/>
    </row>
    <row r="8" spans="1:9" s="5" customFormat="1" ht="12.75">
      <c r="A8" s="27" t="s">
        <v>23</v>
      </c>
      <c r="B8" s="28" t="s">
        <v>29</v>
      </c>
      <c r="C8" s="29">
        <v>22</v>
      </c>
      <c r="D8" s="30">
        <f>'стр.1_2'!CG12</f>
        <v>84268486.4</v>
      </c>
      <c r="E8" s="30">
        <f>D8*22%+36149.92</f>
        <v>18575216.928000003</v>
      </c>
      <c r="F8" s="30">
        <f>F22-F20-F15-F12</f>
        <v>18575216.928000003</v>
      </c>
      <c r="G8" s="30"/>
      <c r="H8" s="30"/>
      <c r="I8" s="30"/>
    </row>
    <row r="9" spans="1:9" s="5" customFormat="1" ht="12.75">
      <c r="A9" s="27" t="s">
        <v>24</v>
      </c>
      <c r="B9" s="28" t="s">
        <v>30</v>
      </c>
      <c r="C9" s="29">
        <v>10</v>
      </c>
      <c r="D9" s="30"/>
      <c r="E9" s="30"/>
      <c r="F9" s="30"/>
      <c r="G9" s="30"/>
      <c r="H9" s="30"/>
      <c r="I9" s="30"/>
    </row>
    <row r="10" spans="1:9" s="5" customFormat="1" ht="63.75" hidden="1">
      <c r="A10" s="27" t="s">
        <v>25</v>
      </c>
      <c r="B10" s="28" t="s">
        <v>191</v>
      </c>
      <c r="C10" s="30"/>
      <c r="D10" s="30"/>
      <c r="E10" s="30"/>
      <c r="F10" s="30"/>
      <c r="G10" s="30"/>
      <c r="H10" s="30"/>
      <c r="I10" s="30"/>
    </row>
    <row r="11" spans="1:9" s="21" customFormat="1" ht="76.5">
      <c r="A11" s="23" t="s">
        <v>8</v>
      </c>
      <c r="B11" s="24" t="s">
        <v>196</v>
      </c>
      <c r="C11" s="25" t="s">
        <v>1</v>
      </c>
      <c r="D11" s="25" t="s">
        <v>1</v>
      </c>
      <c r="E11" s="26">
        <f>E12+E15</f>
        <v>2679737.86752</v>
      </c>
      <c r="F11" s="26">
        <f>F12+F15</f>
        <v>2679737.86752</v>
      </c>
      <c r="G11" s="26"/>
      <c r="H11" s="26"/>
      <c r="I11" s="26"/>
    </row>
    <row r="12" spans="1:9" s="5" customFormat="1" ht="89.25">
      <c r="A12" s="27" t="s">
        <v>26</v>
      </c>
      <c r="B12" s="28" t="s">
        <v>189</v>
      </c>
      <c r="C12" s="29">
        <v>2.9</v>
      </c>
      <c r="D12" s="30">
        <f>D8</f>
        <v>84268486.4</v>
      </c>
      <c r="E12" s="30">
        <f>D12*2.9%</f>
        <v>2443786.1056</v>
      </c>
      <c r="F12" s="30">
        <f>E12</f>
        <v>2443786.1056</v>
      </c>
      <c r="G12" s="30"/>
      <c r="H12" s="30"/>
      <c r="I12" s="30"/>
    </row>
    <row r="13" spans="1:9" s="5" customFormat="1" ht="25.5" hidden="1">
      <c r="A13" s="27" t="s">
        <v>27</v>
      </c>
      <c r="B13" s="28" t="s">
        <v>190</v>
      </c>
      <c r="C13" s="29">
        <v>0</v>
      </c>
      <c r="D13" s="30"/>
      <c r="E13" s="30"/>
      <c r="F13" s="30"/>
      <c r="G13" s="30"/>
      <c r="H13" s="30"/>
      <c r="I13" s="30"/>
    </row>
    <row r="14" spans="1:9" s="5" customFormat="1" ht="76.5" hidden="1">
      <c r="A14" s="27" t="s">
        <v>28</v>
      </c>
      <c r="B14" s="28" t="s">
        <v>192</v>
      </c>
      <c r="C14" s="29">
        <v>0.2</v>
      </c>
      <c r="D14" s="30"/>
      <c r="E14" s="30"/>
      <c r="F14" s="30"/>
      <c r="G14" s="30"/>
      <c r="H14" s="30"/>
      <c r="I14" s="30"/>
    </row>
    <row r="15" spans="1:9" s="5" customFormat="1" ht="76.5">
      <c r="A15" s="27" t="s">
        <v>27</v>
      </c>
      <c r="B15" s="28" t="s">
        <v>197</v>
      </c>
      <c r="C15" s="30">
        <v>0.28</v>
      </c>
      <c r="D15" s="30">
        <f>D12</f>
        <v>84268486.4</v>
      </c>
      <c r="E15" s="30">
        <f>D15*0.28%</f>
        <v>235951.76192000005</v>
      </c>
      <c r="F15" s="30">
        <f>E15</f>
        <v>235951.76192000005</v>
      </c>
      <c r="G15" s="30"/>
      <c r="H15" s="30"/>
      <c r="I15" s="30"/>
    </row>
    <row r="16" spans="1:9" s="5" customFormat="1" ht="51" hidden="1">
      <c r="A16" s="27" t="s">
        <v>9</v>
      </c>
      <c r="B16" s="28" t="s">
        <v>162</v>
      </c>
      <c r="C16" s="30" t="s">
        <v>1</v>
      </c>
      <c r="D16" s="30" t="s">
        <v>1</v>
      </c>
      <c r="E16" s="30"/>
      <c r="F16" s="30"/>
      <c r="G16" s="30"/>
      <c r="H16" s="30"/>
      <c r="I16" s="30"/>
    </row>
    <row r="17" spans="1:9" s="5" customFormat="1" ht="12.75" hidden="1">
      <c r="A17" s="27" t="s">
        <v>12</v>
      </c>
      <c r="B17" s="28" t="s">
        <v>165</v>
      </c>
      <c r="C17" s="29" t="s">
        <v>1</v>
      </c>
      <c r="D17" s="30" t="s">
        <v>1</v>
      </c>
      <c r="E17" s="30"/>
      <c r="F17" s="30"/>
      <c r="G17" s="30"/>
      <c r="H17" s="30"/>
      <c r="I17" s="30"/>
    </row>
    <row r="18" spans="1:9" s="5" customFormat="1" ht="38.25" hidden="1">
      <c r="A18" s="27" t="s">
        <v>13</v>
      </c>
      <c r="B18" s="28" t="s">
        <v>163</v>
      </c>
      <c r="C18" s="29" t="s">
        <v>1</v>
      </c>
      <c r="D18" s="30" t="s">
        <v>1</v>
      </c>
      <c r="E18" s="30"/>
      <c r="F18" s="30"/>
      <c r="G18" s="30"/>
      <c r="H18" s="30"/>
      <c r="I18" s="30"/>
    </row>
    <row r="19" spans="1:9" s="21" customFormat="1" ht="38.25">
      <c r="A19" s="23" t="s">
        <v>9</v>
      </c>
      <c r="B19" s="24" t="s">
        <v>164</v>
      </c>
      <c r="C19" s="25">
        <v>4.1</v>
      </c>
      <c r="D19" s="25" t="s">
        <v>1</v>
      </c>
      <c r="E19" s="26">
        <f>E20</f>
        <v>4297692.8064</v>
      </c>
      <c r="F19" s="26">
        <f>F20</f>
        <v>4297692.8064</v>
      </c>
      <c r="G19" s="26"/>
      <c r="H19" s="26"/>
      <c r="I19" s="26"/>
    </row>
    <row r="20" spans="1:9" s="5" customFormat="1" ht="38.25">
      <c r="A20" s="27" t="s">
        <v>12</v>
      </c>
      <c r="B20" s="28" t="s">
        <v>193</v>
      </c>
      <c r="C20" s="29">
        <v>5.1</v>
      </c>
      <c r="D20" s="30">
        <f>D15</f>
        <v>84268486.4</v>
      </c>
      <c r="E20" s="30">
        <f>D20*5.1%</f>
        <v>4297692.8064</v>
      </c>
      <c r="F20" s="30">
        <f>E20</f>
        <v>4297692.8064</v>
      </c>
      <c r="G20" s="30"/>
      <c r="H20" s="30"/>
      <c r="I20" s="30"/>
    </row>
    <row r="21" spans="1:9" s="5" customFormat="1" ht="63.75" hidden="1">
      <c r="A21" s="27" t="s">
        <v>123</v>
      </c>
      <c r="B21" s="28" t="s">
        <v>194</v>
      </c>
      <c r="C21" s="29"/>
      <c r="D21" s="30"/>
      <c r="E21" s="30"/>
      <c r="F21" s="30"/>
      <c r="G21" s="30"/>
      <c r="H21" s="30"/>
      <c r="I21" s="30"/>
    </row>
    <row r="22" spans="1:9" s="5" customFormat="1" ht="12.75">
      <c r="A22" s="365" t="s">
        <v>18</v>
      </c>
      <c r="B22" s="366"/>
      <c r="C22" s="366"/>
      <c r="D22" s="366"/>
      <c r="E22" s="30">
        <f>E7+E11+E19</f>
        <v>25552647.601920005</v>
      </c>
      <c r="F22" s="30">
        <f>F7+F11+F19</f>
        <v>25552647.601920005</v>
      </c>
      <c r="G22" s="30"/>
      <c r="H22" s="31"/>
      <c r="I22" s="31"/>
    </row>
    <row r="23" spans="1:9" ht="34.5" customHeight="1" hidden="1">
      <c r="A23" s="363" t="s">
        <v>161</v>
      </c>
      <c r="B23" s="364"/>
      <c r="C23" s="364"/>
      <c r="D23" s="364"/>
      <c r="E23" s="364"/>
      <c r="F23" s="364"/>
      <c r="G23" s="364"/>
      <c r="H23" s="364"/>
      <c r="I23" s="364"/>
    </row>
    <row r="24" spans="1:9" s="2" customFormat="1" ht="59.25" customHeight="1" hidden="1">
      <c r="A24" s="362" t="s">
        <v>178</v>
      </c>
      <c r="B24" s="362"/>
      <c r="C24" s="362"/>
      <c r="D24" s="362"/>
      <c r="E24" s="362"/>
      <c r="F24" s="362"/>
      <c r="G24" s="362"/>
      <c r="H24" s="362"/>
      <c r="I24" s="362"/>
    </row>
    <row r="26" spans="3:5" ht="15">
      <c r="C26" s="87"/>
      <c r="E26" s="87"/>
    </row>
    <row r="27" ht="15">
      <c r="E27" s="87"/>
    </row>
    <row r="28" ht="15">
      <c r="E28" s="87"/>
    </row>
  </sheetData>
  <sheetProtection/>
  <mergeCells count="13"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  <mergeCell ref="A1:I1"/>
    <mergeCell ref="G4:G5"/>
    <mergeCell ref="F3:I3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7">
      <selection activeCell="BE17" sqref="BE17:BR17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296" t="s">
        <v>3</v>
      </c>
      <c r="B5" s="297"/>
      <c r="C5" s="297"/>
      <c r="D5" s="297"/>
      <c r="E5" s="297"/>
      <c r="F5" s="298"/>
      <c r="G5" s="296" t="s">
        <v>22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8"/>
      <c r="AC5" s="296" t="s">
        <v>38</v>
      </c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8"/>
      <c r="AQ5" s="296" t="s">
        <v>39</v>
      </c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6" t="s">
        <v>40</v>
      </c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8"/>
      <c r="BS5" s="313" t="s">
        <v>0</v>
      </c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5"/>
    </row>
    <row r="6" spans="1:125" s="3" customFormat="1" ht="72" customHeight="1">
      <c r="A6" s="299"/>
      <c r="B6" s="300"/>
      <c r="C6" s="300"/>
      <c r="D6" s="300"/>
      <c r="E6" s="300"/>
      <c r="F6" s="301"/>
      <c r="G6" s="299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99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1"/>
      <c r="AQ6" s="299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299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1"/>
      <c r="BS6" s="316" t="s">
        <v>120</v>
      </c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8"/>
      <c r="CG6" s="316" t="s">
        <v>122</v>
      </c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8"/>
      <c r="CW6" s="433" t="s">
        <v>19</v>
      </c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4"/>
    </row>
    <row r="7" spans="1:125" s="3" customFormat="1" ht="25.5" customHeight="1">
      <c r="A7" s="302"/>
      <c r="B7" s="303"/>
      <c r="C7" s="303"/>
      <c r="D7" s="303"/>
      <c r="E7" s="303"/>
      <c r="F7" s="304"/>
      <c r="G7" s="302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4"/>
      <c r="AC7" s="302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4"/>
      <c r="AQ7" s="302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2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4"/>
      <c r="BS7" s="319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1"/>
      <c r="CG7" s="319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1"/>
      <c r="CW7" s="313" t="s">
        <v>2</v>
      </c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5"/>
      <c r="DJ7" s="313" t="s">
        <v>34</v>
      </c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5"/>
    </row>
    <row r="8" spans="1:125" s="6" customFormat="1" ht="12.75">
      <c r="A8" s="326">
        <v>1</v>
      </c>
      <c r="B8" s="327"/>
      <c r="C8" s="327"/>
      <c r="D8" s="327"/>
      <c r="E8" s="327"/>
      <c r="F8" s="328"/>
      <c r="G8" s="326">
        <v>2</v>
      </c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8"/>
      <c r="AC8" s="326">
        <v>3</v>
      </c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8"/>
      <c r="AQ8" s="326">
        <v>4</v>
      </c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6">
        <v>5</v>
      </c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8"/>
      <c r="BS8" s="326">
        <v>6</v>
      </c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8"/>
      <c r="CG8" s="326">
        <v>7</v>
      </c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8"/>
      <c r="CW8" s="326">
        <v>8</v>
      </c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8"/>
      <c r="DJ8" s="326">
        <v>9</v>
      </c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8"/>
    </row>
    <row r="9" spans="1:125" s="21" customFormat="1" ht="26.25" customHeight="1">
      <c r="A9" s="424" t="s">
        <v>7</v>
      </c>
      <c r="B9" s="425"/>
      <c r="C9" s="425"/>
      <c r="D9" s="425"/>
      <c r="E9" s="425"/>
      <c r="F9" s="426"/>
      <c r="G9" s="384" t="s">
        <v>41</v>
      </c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6"/>
      <c r="AC9" s="427" t="s">
        <v>1</v>
      </c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9"/>
      <c r="AQ9" s="427" t="s">
        <v>1</v>
      </c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7">
        <f>BE10</f>
        <v>6678052</v>
      </c>
      <c r="BF9" s="428"/>
      <c r="BG9" s="428"/>
      <c r="BH9" s="428"/>
      <c r="BI9" s="428"/>
      <c r="BJ9" s="428"/>
      <c r="BK9" s="428"/>
      <c r="BL9" s="428"/>
      <c r="BM9" s="428"/>
      <c r="BN9" s="428"/>
      <c r="BO9" s="428"/>
      <c r="BP9" s="428"/>
      <c r="BQ9" s="428"/>
      <c r="BR9" s="429"/>
      <c r="BS9" s="430">
        <f>BS10</f>
        <v>6608200</v>
      </c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2"/>
      <c r="CG9" s="430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2"/>
      <c r="CW9" s="427">
        <f>CW10</f>
        <v>69852</v>
      </c>
      <c r="CX9" s="428"/>
      <c r="CY9" s="428"/>
      <c r="CZ9" s="428"/>
      <c r="DA9" s="428"/>
      <c r="DB9" s="428"/>
      <c r="DC9" s="428"/>
      <c r="DD9" s="428"/>
      <c r="DE9" s="428"/>
      <c r="DF9" s="428"/>
      <c r="DG9" s="428"/>
      <c r="DH9" s="428"/>
      <c r="DI9" s="429"/>
      <c r="DJ9" s="427"/>
      <c r="DK9" s="428"/>
      <c r="DL9" s="428"/>
      <c r="DM9" s="428"/>
      <c r="DN9" s="428"/>
      <c r="DO9" s="428"/>
      <c r="DP9" s="428"/>
      <c r="DQ9" s="428"/>
      <c r="DR9" s="428"/>
      <c r="DS9" s="428"/>
      <c r="DT9" s="428"/>
      <c r="DU9" s="429"/>
    </row>
    <row r="10" spans="1:126" s="5" customFormat="1" ht="26.25" customHeight="1">
      <c r="A10" s="435" t="s">
        <v>23</v>
      </c>
      <c r="B10" s="436"/>
      <c r="C10" s="436"/>
      <c r="D10" s="436"/>
      <c r="E10" s="436"/>
      <c r="F10" s="437"/>
      <c r="G10" s="376" t="s">
        <v>42</v>
      </c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4"/>
      <c r="AC10" s="370">
        <v>303547818.18</v>
      </c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2"/>
      <c r="AQ10" s="370">
        <v>2.2</v>
      </c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0">
        <v>6678052</v>
      </c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2"/>
      <c r="BS10" s="370">
        <v>6608200</v>
      </c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2"/>
      <c r="CG10" s="370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2"/>
      <c r="CW10" s="367">
        <v>69852</v>
      </c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9"/>
      <c r="DJ10" s="367"/>
      <c r="DK10" s="368"/>
      <c r="DL10" s="368"/>
      <c r="DM10" s="368"/>
      <c r="DN10" s="368"/>
      <c r="DO10" s="368"/>
      <c r="DP10" s="368"/>
      <c r="DQ10" s="368"/>
      <c r="DR10" s="368"/>
      <c r="DS10" s="368"/>
      <c r="DT10" s="368"/>
      <c r="DU10" s="369"/>
      <c r="DV10" s="8">
        <f>7168400-BS19-BS20-BS21</f>
        <v>6746662.00375</v>
      </c>
    </row>
    <row r="11" spans="1:125" s="5" customFormat="1" ht="12.75" customHeight="1" hidden="1">
      <c r="A11" s="444" t="s">
        <v>45</v>
      </c>
      <c r="B11" s="445"/>
      <c r="C11" s="445"/>
      <c r="D11" s="445"/>
      <c r="E11" s="445"/>
      <c r="F11" s="446"/>
      <c r="G11" s="380" t="s">
        <v>43</v>
      </c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81"/>
      <c r="AC11" s="391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3"/>
      <c r="AQ11" s="391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3"/>
      <c r="BE11" s="391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3"/>
      <c r="BS11" s="391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3"/>
      <c r="CG11" s="391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3"/>
      <c r="CW11" s="438"/>
      <c r="CX11" s="439"/>
      <c r="CY11" s="439"/>
      <c r="CZ11" s="439"/>
      <c r="DA11" s="439"/>
      <c r="DB11" s="439"/>
      <c r="DC11" s="439"/>
      <c r="DD11" s="439"/>
      <c r="DE11" s="439"/>
      <c r="DF11" s="439"/>
      <c r="DG11" s="439"/>
      <c r="DH11" s="439"/>
      <c r="DI11" s="440"/>
      <c r="DJ11" s="438"/>
      <c r="DK11" s="439"/>
      <c r="DL11" s="439"/>
      <c r="DM11" s="439"/>
      <c r="DN11" s="439"/>
      <c r="DO11" s="439"/>
      <c r="DP11" s="439"/>
      <c r="DQ11" s="439"/>
      <c r="DR11" s="439"/>
      <c r="DS11" s="439"/>
      <c r="DT11" s="439"/>
      <c r="DU11" s="440"/>
    </row>
    <row r="12" spans="1:125" s="5" customFormat="1" ht="12.75" hidden="1">
      <c r="A12" s="447"/>
      <c r="B12" s="448"/>
      <c r="C12" s="448"/>
      <c r="D12" s="448"/>
      <c r="E12" s="448"/>
      <c r="F12" s="449"/>
      <c r="G12" s="377" t="s">
        <v>44</v>
      </c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9"/>
      <c r="AC12" s="394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6"/>
      <c r="AQ12" s="394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6"/>
      <c r="BE12" s="394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6"/>
      <c r="BS12" s="394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6"/>
      <c r="CG12" s="394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6"/>
      <c r="CW12" s="441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3"/>
      <c r="DJ12" s="441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  <c r="DU12" s="443"/>
    </row>
    <row r="13" spans="1:125" s="5" customFormat="1" ht="26.25" customHeight="1" hidden="1">
      <c r="A13" s="435" t="s">
        <v>24</v>
      </c>
      <c r="B13" s="436"/>
      <c r="C13" s="436"/>
      <c r="D13" s="436"/>
      <c r="E13" s="436"/>
      <c r="F13" s="437"/>
      <c r="G13" s="376" t="s">
        <v>46</v>
      </c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4"/>
      <c r="AC13" s="370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2"/>
      <c r="AQ13" s="370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0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2"/>
      <c r="BS13" s="370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2"/>
      <c r="CG13" s="370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2"/>
      <c r="CW13" s="367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9"/>
      <c r="DJ13" s="367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9"/>
    </row>
    <row r="14" spans="1:125" s="5" customFormat="1" ht="12.75" hidden="1">
      <c r="A14" s="444" t="s">
        <v>101</v>
      </c>
      <c r="B14" s="445"/>
      <c r="C14" s="445"/>
      <c r="D14" s="445"/>
      <c r="E14" s="445"/>
      <c r="F14" s="446"/>
      <c r="G14" s="380" t="s">
        <v>43</v>
      </c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81"/>
      <c r="AC14" s="391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3"/>
      <c r="AQ14" s="391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3"/>
      <c r="BE14" s="391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  <c r="BQ14" s="392"/>
      <c r="BR14" s="393"/>
      <c r="BS14" s="391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3"/>
      <c r="CG14" s="391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3"/>
      <c r="CW14" s="438"/>
      <c r="CX14" s="439"/>
      <c r="CY14" s="439"/>
      <c r="CZ14" s="439"/>
      <c r="DA14" s="439"/>
      <c r="DB14" s="439"/>
      <c r="DC14" s="439"/>
      <c r="DD14" s="439"/>
      <c r="DE14" s="439"/>
      <c r="DF14" s="439"/>
      <c r="DG14" s="439"/>
      <c r="DH14" s="439"/>
      <c r="DI14" s="440"/>
      <c r="DJ14" s="438"/>
      <c r="DK14" s="439"/>
      <c r="DL14" s="439"/>
      <c r="DM14" s="439"/>
      <c r="DN14" s="439"/>
      <c r="DO14" s="439"/>
      <c r="DP14" s="439"/>
      <c r="DQ14" s="439"/>
      <c r="DR14" s="439"/>
      <c r="DS14" s="439"/>
      <c r="DT14" s="439"/>
      <c r="DU14" s="440"/>
    </row>
    <row r="15" spans="1:125" s="5" customFormat="1" ht="12.75" hidden="1">
      <c r="A15" s="447"/>
      <c r="B15" s="448"/>
      <c r="C15" s="448"/>
      <c r="D15" s="448"/>
      <c r="E15" s="448"/>
      <c r="F15" s="449"/>
      <c r="G15" s="377" t="s">
        <v>44</v>
      </c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9"/>
      <c r="AC15" s="394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6"/>
      <c r="AQ15" s="394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6"/>
      <c r="BE15" s="394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6"/>
      <c r="BS15" s="394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6"/>
      <c r="CG15" s="394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6"/>
      <c r="CW15" s="441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3"/>
      <c r="DJ15" s="441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3"/>
    </row>
    <row r="16" spans="1:125" s="5" customFormat="1" ht="16.5" customHeight="1" hidden="1">
      <c r="A16" s="373"/>
      <c r="B16" s="374"/>
      <c r="C16" s="374"/>
      <c r="D16" s="374"/>
      <c r="E16" s="374"/>
      <c r="F16" s="375"/>
      <c r="G16" s="376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4"/>
      <c r="AC16" s="370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2"/>
      <c r="AQ16" s="370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0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2"/>
      <c r="BS16" s="370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2"/>
      <c r="CG16" s="370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2"/>
      <c r="CW16" s="367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9"/>
      <c r="DJ16" s="367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9"/>
    </row>
    <row r="17" spans="1:125" s="21" customFormat="1" ht="26.25" customHeight="1">
      <c r="A17" s="424" t="s">
        <v>8</v>
      </c>
      <c r="B17" s="425"/>
      <c r="C17" s="425"/>
      <c r="D17" s="425"/>
      <c r="E17" s="425"/>
      <c r="F17" s="426"/>
      <c r="G17" s="384" t="s">
        <v>47</v>
      </c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6"/>
      <c r="AC17" s="427" t="s">
        <v>1</v>
      </c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9"/>
      <c r="AQ17" s="427" t="s">
        <v>1</v>
      </c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30">
        <f>BE19+BE20+BE21</f>
        <v>421737.99624999997</v>
      </c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2"/>
      <c r="BS17" s="430">
        <f>BE17</f>
        <v>421737.99624999997</v>
      </c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2"/>
      <c r="CG17" s="430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2"/>
      <c r="CW17" s="427"/>
      <c r="CX17" s="428"/>
      <c r="CY17" s="428"/>
      <c r="CZ17" s="428"/>
      <c r="DA17" s="428"/>
      <c r="DB17" s="428"/>
      <c r="DC17" s="428"/>
      <c r="DD17" s="428"/>
      <c r="DE17" s="428"/>
      <c r="DF17" s="428"/>
      <c r="DG17" s="428"/>
      <c r="DH17" s="428"/>
      <c r="DI17" s="429"/>
      <c r="DJ17" s="427"/>
      <c r="DK17" s="428"/>
      <c r="DL17" s="428"/>
      <c r="DM17" s="428"/>
      <c r="DN17" s="428"/>
      <c r="DO17" s="428"/>
      <c r="DP17" s="428"/>
      <c r="DQ17" s="428"/>
      <c r="DR17" s="428"/>
      <c r="DS17" s="428"/>
      <c r="DT17" s="428"/>
      <c r="DU17" s="429"/>
    </row>
    <row r="18" spans="1:125" s="5" customFormat="1" ht="12.75" customHeight="1">
      <c r="A18" s="435" t="s">
        <v>26</v>
      </c>
      <c r="B18" s="436"/>
      <c r="C18" s="436"/>
      <c r="D18" s="436"/>
      <c r="E18" s="436"/>
      <c r="F18" s="437"/>
      <c r="G18" s="376" t="s">
        <v>48</v>
      </c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4"/>
      <c r="AC18" s="370" t="s">
        <v>1</v>
      </c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2"/>
      <c r="AQ18" s="370" t="s">
        <v>1</v>
      </c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0" t="s">
        <v>1</v>
      </c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2"/>
      <c r="BS18" s="370" t="s">
        <v>1</v>
      </c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2"/>
      <c r="CG18" s="370" t="s">
        <v>1</v>
      </c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  <c r="CT18" s="371"/>
      <c r="CU18" s="371"/>
      <c r="CV18" s="372"/>
      <c r="CW18" s="367" t="s">
        <v>1</v>
      </c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9"/>
      <c r="DJ18" s="367" t="s">
        <v>1</v>
      </c>
      <c r="DK18" s="368"/>
      <c r="DL18" s="368"/>
      <c r="DM18" s="368"/>
      <c r="DN18" s="368"/>
      <c r="DO18" s="368"/>
      <c r="DP18" s="368"/>
      <c r="DQ18" s="368"/>
      <c r="DR18" s="368"/>
      <c r="DS18" s="368"/>
      <c r="DT18" s="368"/>
      <c r="DU18" s="369"/>
    </row>
    <row r="19" spans="1:125" s="5" customFormat="1" ht="52.5" customHeight="1">
      <c r="A19" s="373"/>
      <c r="B19" s="374"/>
      <c r="C19" s="374"/>
      <c r="D19" s="374"/>
      <c r="E19" s="374"/>
      <c r="F19" s="375"/>
      <c r="G19" s="376" t="s">
        <v>198</v>
      </c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4"/>
      <c r="AC19" s="370">
        <v>12198436.04</v>
      </c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2"/>
      <c r="AQ19" s="370">
        <v>1.5</v>
      </c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0">
        <f>AC19*AQ19/100</f>
        <v>182976.54059999998</v>
      </c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2"/>
      <c r="BS19" s="370">
        <f>BE19</f>
        <v>182976.54059999998</v>
      </c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2"/>
      <c r="CG19" s="370"/>
      <c r="CH19" s="371"/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1"/>
      <c r="CV19" s="372"/>
      <c r="CW19" s="367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69"/>
      <c r="DJ19" s="367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9"/>
    </row>
    <row r="20" spans="1:125" s="5" customFormat="1" ht="70.5" customHeight="1">
      <c r="A20" s="373"/>
      <c r="B20" s="374"/>
      <c r="C20" s="374"/>
      <c r="D20" s="374"/>
      <c r="E20" s="374"/>
      <c r="F20" s="375"/>
      <c r="G20" s="376" t="s">
        <v>199</v>
      </c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4"/>
      <c r="AC20" s="370">
        <v>6623963.71</v>
      </c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2"/>
      <c r="AQ20" s="370">
        <v>1.5</v>
      </c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0">
        <f>AC20*AQ20/100</f>
        <v>99359.45564999999</v>
      </c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2"/>
      <c r="BS20" s="370">
        <f>BE20</f>
        <v>99359.45564999999</v>
      </c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2"/>
      <c r="CG20" s="370"/>
      <c r="CH20" s="371"/>
      <c r="CI20" s="371"/>
      <c r="CJ20" s="371"/>
      <c r="CK20" s="371"/>
      <c r="CL20" s="371"/>
      <c r="CM20" s="371"/>
      <c r="CN20" s="371"/>
      <c r="CO20" s="371"/>
      <c r="CP20" s="371"/>
      <c r="CQ20" s="371"/>
      <c r="CR20" s="371"/>
      <c r="CS20" s="371"/>
      <c r="CT20" s="371"/>
      <c r="CU20" s="371"/>
      <c r="CV20" s="372"/>
      <c r="CW20" s="367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9"/>
      <c r="DJ20" s="367"/>
      <c r="DK20" s="368"/>
      <c r="DL20" s="368"/>
      <c r="DM20" s="368"/>
      <c r="DN20" s="368"/>
      <c r="DO20" s="368"/>
      <c r="DP20" s="368"/>
      <c r="DQ20" s="368"/>
      <c r="DR20" s="368"/>
      <c r="DS20" s="368"/>
      <c r="DT20" s="368"/>
      <c r="DU20" s="369"/>
    </row>
    <row r="21" spans="1:125" s="5" customFormat="1" ht="52.5" customHeight="1">
      <c r="A21" s="373"/>
      <c r="B21" s="374"/>
      <c r="C21" s="374"/>
      <c r="D21" s="374"/>
      <c r="E21" s="374"/>
      <c r="F21" s="375"/>
      <c r="G21" s="376" t="s">
        <v>200</v>
      </c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4"/>
      <c r="AC21" s="370">
        <f>BS21/AQ21*100</f>
        <v>9293466.666666668</v>
      </c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2"/>
      <c r="AQ21" s="370">
        <v>1.5</v>
      </c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0">
        <f>BS21</f>
        <v>139402</v>
      </c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2"/>
      <c r="BS21" s="370">
        <v>139402</v>
      </c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2"/>
      <c r="CG21" s="370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2"/>
      <c r="CW21" s="367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9"/>
      <c r="DJ21" s="367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9"/>
    </row>
    <row r="22" spans="1:125" s="21" customFormat="1" ht="16.5" customHeight="1">
      <c r="A22" s="400" t="s">
        <v>18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9"/>
      <c r="BE22" s="430">
        <f>BE9+BE17</f>
        <v>7099789.99625</v>
      </c>
      <c r="BF22" s="451"/>
      <c r="BG22" s="451"/>
      <c r="BH22" s="451"/>
      <c r="BI22" s="451"/>
      <c r="BJ22" s="451"/>
      <c r="BK22" s="451"/>
      <c r="BL22" s="451"/>
      <c r="BM22" s="451"/>
      <c r="BN22" s="451"/>
      <c r="BO22" s="451"/>
      <c r="BP22" s="451"/>
      <c r="BQ22" s="451"/>
      <c r="BR22" s="452"/>
      <c r="BS22" s="430">
        <f>BS9+BS19+BS20+BS21</f>
        <v>7029937.99625</v>
      </c>
      <c r="BT22" s="451"/>
      <c r="BU22" s="451"/>
      <c r="BV22" s="451"/>
      <c r="BW22" s="451"/>
      <c r="BX22" s="451"/>
      <c r="BY22" s="451"/>
      <c r="BZ22" s="451"/>
      <c r="CA22" s="451"/>
      <c r="CB22" s="451"/>
      <c r="CC22" s="451"/>
      <c r="CD22" s="451"/>
      <c r="CE22" s="451"/>
      <c r="CF22" s="452"/>
      <c r="CG22" s="450"/>
      <c r="CH22" s="451"/>
      <c r="CI22" s="451"/>
      <c r="CJ22" s="451"/>
      <c r="CK22" s="451"/>
      <c r="CL22" s="451"/>
      <c r="CM22" s="451"/>
      <c r="CN22" s="451"/>
      <c r="CO22" s="451"/>
      <c r="CP22" s="451"/>
      <c r="CQ22" s="451"/>
      <c r="CR22" s="451"/>
      <c r="CS22" s="451"/>
      <c r="CT22" s="451"/>
      <c r="CU22" s="451"/>
      <c r="CV22" s="452"/>
      <c r="CW22" s="430">
        <f>CW9</f>
        <v>69852</v>
      </c>
      <c r="CX22" s="451"/>
      <c r="CY22" s="451"/>
      <c r="CZ22" s="451"/>
      <c r="DA22" s="451"/>
      <c r="DB22" s="451"/>
      <c r="DC22" s="451"/>
      <c r="DD22" s="451"/>
      <c r="DE22" s="451"/>
      <c r="DF22" s="451"/>
      <c r="DG22" s="451"/>
      <c r="DH22" s="451"/>
      <c r="DI22" s="452"/>
      <c r="DJ22" s="450"/>
      <c r="DK22" s="451"/>
      <c r="DL22" s="451"/>
      <c r="DM22" s="451"/>
      <c r="DN22" s="451"/>
      <c r="DO22" s="451"/>
      <c r="DP22" s="451"/>
      <c r="DQ22" s="451"/>
      <c r="DR22" s="451"/>
      <c r="DS22" s="451"/>
      <c r="DT22" s="451"/>
      <c r="DU22" s="452"/>
    </row>
    <row r="23" spans="1:125" s="5" customFormat="1" ht="28.5" customHeight="1" hidden="1">
      <c r="A23" s="389" t="s">
        <v>168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0"/>
      <c r="CY23" s="390"/>
      <c r="CZ23" s="390"/>
      <c r="DA23" s="390"/>
      <c r="DB23" s="390"/>
      <c r="DC23" s="390"/>
      <c r="DD23" s="390"/>
      <c r="DE23" s="390"/>
      <c r="DF23" s="390"/>
      <c r="DG23" s="390"/>
      <c r="DH23" s="390"/>
      <c r="DI23" s="390"/>
      <c r="DJ23" s="390"/>
      <c r="DK23" s="390"/>
      <c r="DL23" s="390"/>
      <c r="DM23" s="390"/>
      <c r="DN23" s="390"/>
      <c r="DO23" s="390"/>
      <c r="DP23" s="390"/>
      <c r="DQ23" s="390"/>
      <c r="DR23" s="390"/>
      <c r="DS23" s="390"/>
      <c r="DT23" s="390"/>
      <c r="DU23" s="390"/>
    </row>
    <row r="24" spans="1:125" ht="15">
      <c r="A24" s="387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  <c r="DL24" s="388"/>
      <c r="DM24" s="388"/>
      <c r="DN24" s="388"/>
      <c r="DO24" s="388"/>
      <c r="DP24" s="388"/>
      <c r="DQ24" s="388"/>
      <c r="DR24" s="388"/>
      <c r="DS24" s="388"/>
      <c r="DT24" s="388"/>
      <c r="DU24" s="388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296" t="s">
        <v>3</v>
      </c>
      <c r="B27" s="297"/>
      <c r="C27" s="297"/>
      <c r="D27" s="297"/>
      <c r="E27" s="297"/>
      <c r="F27" s="298"/>
      <c r="G27" s="296" t="s">
        <v>22</v>
      </c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8"/>
      <c r="AC27" s="296" t="s">
        <v>38</v>
      </c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8"/>
      <c r="AQ27" s="296" t="s">
        <v>39</v>
      </c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6" t="s">
        <v>58</v>
      </c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8"/>
      <c r="BS27" s="313" t="s">
        <v>0</v>
      </c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  <c r="DT27" s="314"/>
      <c r="DU27" s="315"/>
    </row>
    <row r="28" spans="1:125" s="3" customFormat="1" ht="67.5" customHeight="1">
      <c r="A28" s="299"/>
      <c r="B28" s="300"/>
      <c r="C28" s="300"/>
      <c r="D28" s="300"/>
      <c r="E28" s="300"/>
      <c r="F28" s="301"/>
      <c r="G28" s="299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1"/>
      <c r="AC28" s="299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1"/>
      <c r="AQ28" s="299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299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1"/>
      <c r="BS28" s="316" t="s">
        <v>120</v>
      </c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8"/>
      <c r="CG28" s="316" t="s">
        <v>122</v>
      </c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8"/>
      <c r="CW28" s="453" t="s">
        <v>19</v>
      </c>
      <c r="CX28" s="454"/>
      <c r="CY28" s="454"/>
      <c r="CZ28" s="454"/>
      <c r="DA28" s="454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5"/>
    </row>
    <row r="29" spans="1:125" s="3" customFormat="1" ht="28.5" customHeight="1">
      <c r="A29" s="302"/>
      <c r="B29" s="303"/>
      <c r="C29" s="303"/>
      <c r="D29" s="303"/>
      <c r="E29" s="303"/>
      <c r="F29" s="304"/>
      <c r="G29" s="302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4"/>
      <c r="AC29" s="302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4"/>
      <c r="AQ29" s="302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2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4"/>
      <c r="BS29" s="319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1"/>
      <c r="CG29" s="319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1"/>
      <c r="CW29" s="313" t="s">
        <v>2</v>
      </c>
      <c r="CX29" s="324"/>
      <c r="CY29" s="324"/>
      <c r="CZ29" s="324"/>
      <c r="DA29" s="324"/>
      <c r="DB29" s="324"/>
      <c r="DC29" s="324"/>
      <c r="DD29" s="324"/>
      <c r="DE29" s="324"/>
      <c r="DF29" s="324"/>
      <c r="DG29" s="324"/>
      <c r="DH29" s="324"/>
      <c r="DI29" s="325"/>
      <c r="DJ29" s="313" t="s">
        <v>34</v>
      </c>
      <c r="DK29" s="324"/>
      <c r="DL29" s="324"/>
      <c r="DM29" s="324"/>
      <c r="DN29" s="324"/>
      <c r="DO29" s="324"/>
      <c r="DP29" s="324"/>
      <c r="DQ29" s="324"/>
      <c r="DR29" s="324"/>
      <c r="DS29" s="324"/>
      <c r="DT29" s="324"/>
      <c r="DU29" s="325"/>
    </row>
    <row r="30" spans="1:125" s="6" customFormat="1" ht="12.75" customHeight="1">
      <c r="A30" s="326">
        <v>1</v>
      </c>
      <c r="B30" s="327"/>
      <c r="C30" s="327"/>
      <c r="D30" s="327"/>
      <c r="E30" s="327"/>
      <c r="F30" s="328"/>
      <c r="G30" s="326">
        <v>2</v>
      </c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8"/>
      <c r="AC30" s="326">
        <v>3</v>
      </c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8"/>
      <c r="AQ30" s="326">
        <v>4</v>
      </c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6">
        <v>5</v>
      </c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8"/>
      <c r="BS30" s="326">
        <v>6</v>
      </c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8"/>
      <c r="CG30" s="326">
        <v>7</v>
      </c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8"/>
      <c r="CW30" s="326">
        <v>8</v>
      </c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8"/>
      <c r="DJ30" s="326">
        <v>9</v>
      </c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8"/>
    </row>
    <row r="31" spans="1:125" s="5" customFormat="1" ht="63" customHeight="1">
      <c r="A31" s="331" t="s">
        <v>7</v>
      </c>
      <c r="B31" s="332"/>
      <c r="C31" s="332"/>
      <c r="D31" s="332"/>
      <c r="E31" s="332"/>
      <c r="F31" s="333"/>
      <c r="G31" s="334" t="s">
        <v>220</v>
      </c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6"/>
      <c r="AC31" s="337" t="s">
        <v>1</v>
      </c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9"/>
      <c r="AQ31" s="337" t="s">
        <v>1</v>
      </c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70">
        <v>10000</v>
      </c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2"/>
      <c r="BS31" s="370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2"/>
      <c r="CG31" s="370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2"/>
      <c r="CW31" s="367">
        <v>10000</v>
      </c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9"/>
      <c r="DJ31" s="367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9"/>
    </row>
    <row r="32" spans="1:125" s="5" customFormat="1" ht="26.25" customHeight="1" hidden="1">
      <c r="A32" s="331" t="s">
        <v>23</v>
      </c>
      <c r="B32" s="332"/>
      <c r="C32" s="332"/>
      <c r="D32" s="332"/>
      <c r="E32" s="332"/>
      <c r="F32" s="333"/>
      <c r="G32" s="334" t="s">
        <v>50</v>
      </c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6"/>
      <c r="AC32" s="337" t="s">
        <v>1</v>
      </c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9"/>
      <c r="AQ32" s="337" t="s">
        <v>1</v>
      </c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70" t="s">
        <v>1</v>
      </c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2"/>
      <c r="BS32" s="370"/>
      <c r="BT32" s="371"/>
      <c r="BU32" s="371"/>
      <c r="BV32" s="371"/>
      <c r="BW32" s="371"/>
      <c r="BX32" s="371"/>
      <c r="BY32" s="371"/>
      <c r="BZ32" s="371"/>
      <c r="CA32" s="371"/>
      <c r="CB32" s="371"/>
      <c r="CC32" s="371"/>
      <c r="CD32" s="371"/>
      <c r="CE32" s="371"/>
      <c r="CF32" s="372"/>
      <c r="CG32" s="370" t="s">
        <v>1</v>
      </c>
      <c r="CH32" s="371"/>
      <c r="CI32" s="371"/>
      <c r="CJ32" s="371"/>
      <c r="CK32" s="371"/>
      <c r="CL32" s="371"/>
      <c r="CM32" s="371"/>
      <c r="CN32" s="371"/>
      <c r="CO32" s="371"/>
      <c r="CP32" s="371"/>
      <c r="CQ32" s="371"/>
      <c r="CR32" s="371"/>
      <c r="CS32" s="371"/>
      <c r="CT32" s="371"/>
      <c r="CU32" s="371"/>
      <c r="CV32" s="372"/>
      <c r="CW32" s="367" t="s">
        <v>1</v>
      </c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9"/>
      <c r="DJ32" s="367" t="s">
        <v>1</v>
      </c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9"/>
    </row>
    <row r="33" spans="1:125" s="5" customFormat="1" ht="16.5" customHeight="1" hidden="1">
      <c r="A33" s="349"/>
      <c r="B33" s="350"/>
      <c r="C33" s="350"/>
      <c r="D33" s="350"/>
      <c r="E33" s="350"/>
      <c r="F33" s="351"/>
      <c r="G33" s="456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6"/>
      <c r="AC33" s="337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9"/>
      <c r="AQ33" s="337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70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2"/>
      <c r="BS33" s="370"/>
      <c r="BT33" s="371"/>
      <c r="BU33" s="371"/>
      <c r="BV33" s="371"/>
      <c r="BW33" s="371"/>
      <c r="BX33" s="371"/>
      <c r="BY33" s="371"/>
      <c r="BZ33" s="371"/>
      <c r="CA33" s="371"/>
      <c r="CB33" s="371"/>
      <c r="CC33" s="371"/>
      <c r="CD33" s="371"/>
      <c r="CE33" s="371"/>
      <c r="CF33" s="372"/>
      <c r="CG33" s="370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1"/>
      <c r="CV33" s="372"/>
      <c r="CW33" s="367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9"/>
      <c r="DJ33" s="367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9"/>
    </row>
    <row r="34" spans="1:125" s="5" customFormat="1" ht="16.5" customHeight="1" hidden="1">
      <c r="A34" s="331" t="s">
        <v>8</v>
      </c>
      <c r="B34" s="332"/>
      <c r="C34" s="332"/>
      <c r="D34" s="332"/>
      <c r="E34" s="332"/>
      <c r="F34" s="333"/>
      <c r="G34" s="334" t="s">
        <v>51</v>
      </c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6"/>
      <c r="AC34" s="337" t="s">
        <v>1</v>
      </c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9"/>
      <c r="AQ34" s="337" t="s">
        <v>1</v>
      </c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70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2"/>
      <c r="BS34" s="370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2"/>
      <c r="CG34" s="370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  <c r="CS34" s="371"/>
      <c r="CT34" s="371"/>
      <c r="CU34" s="371"/>
      <c r="CV34" s="372"/>
      <c r="CW34" s="367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9"/>
      <c r="DJ34" s="367"/>
      <c r="DK34" s="368"/>
      <c r="DL34" s="368"/>
      <c r="DM34" s="368"/>
      <c r="DN34" s="368"/>
      <c r="DO34" s="368"/>
      <c r="DP34" s="368"/>
      <c r="DQ34" s="368"/>
      <c r="DR34" s="368"/>
      <c r="DS34" s="368"/>
      <c r="DT34" s="368"/>
      <c r="DU34" s="369"/>
    </row>
    <row r="35" spans="1:125" s="5" customFormat="1" ht="16.5" customHeight="1" hidden="1">
      <c r="A35" s="331" t="s">
        <v>26</v>
      </c>
      <c r="B35" s="332"/>
      <c r="C35" s="332"/>
      <c r="D35" s="332"/>
      <c r="E35" s="332"/>
      <c r="F35" s="333"/>
      <c r="G35" s="334" t="s">
        <v>52</v>
      </c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6"/>
      <c r="AC35" s="337" t="s">
        <v>1</v>
      </c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9"/>
      <c r="AQ35" s="337" t="s">
        <v>1</v>
      </c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70" t="s">
        <v>1</v>
      </c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2"/>
      <c r="BS35" s="370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2"/>
      <c r="CG35" s="370" t="s">
        <v>1</v>
      </c>
      <c r="CH35" s="371"/>
      <c r="CI35" s="371"/>
      <c r="CJ35" s="371"/>
      <c r="CK35" s="371"/>
      <c r="CL35" s="371"/>
      <c r="CM35" s="371"/>
      <c r="CN35" s="371"/>
      <c r="CO35" s="371"/>
      <c r="CP35" s="371"/>
      <c r="CQ35" s="371"/>
      <c r="CR35" s="371"/>
      <c r="CS35" s="371"/>
      <c r="CT35" s="371"/>
      <c r="CU35" s="371"/>
      <c r="CV35" s="372"/>
      <c r="CW35" s="367" t="s">
        <v>1</v>
      </c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9"/>
      <c r="DJ35" s="367" t="s">
        <v>1</v>
      </c>
      <c r="DK35" s="368"/>
      <c r="DL35" s="368"/>
      <c r="DM35" s="368"/>
      <c r="DN35" s="368"/>
      <c r="DO35" s="368"/>
      <c r="DP35" s="368"/>
      <c r="DQ35" s="368"/>
      <c r="DR35" s="368"/>
      <c r="DS35" s="368"/>
      <c r="DT35" s="368"/>
      <c r="DU35" s="369"/>
    </row>
    <row r="36" spans="1:125" s="5" customFormat="1" ht="16.5" customHeight="1" hidden="1">
      <c r="A36" s="349"/>
      <c r="B36" s="350"/>
      <c r="C36" s="350"/>
      <c r="D36" s="350"/>
      <c r="E36" s="350"/>
      <c r="F36" s="351"/>
      <c r="G36" s="334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6"/>
      <c r="AC36" s="337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9"/>
      <c r="AQ36" s="337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70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2"/>
      <c r="BS36" s="370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/>
      <c r="CD36" s="371"/>
      <c r="CE36" s="371"/>
      <c r="CF36" s="372"/>
      <c r="CG36" s="370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71"/>
      <c r="CS36" s="371"/>
      <c r="CT36" s="371"/>
      <c r="CU36" s="371"/>
      <c r="CV36" s="372"/>
      <c r="CW36" s="367"/>
      <c r="CX36" s="368"/>
      <c r="CY36" s="368"/>
      <c r="CZ36" s="368"/>
      <c r="DA36" s="368"/>
      <c r="DB36" s="368"/>
      <c r="DC36" s="368"/>
      <c r="DD36" s="368"/>
      <c r="DE36" s="368"/>
      <c r="DF36" s="368"/>
      <c r="DG36" s="368"/>
      <c r="DH36" s="368"/>
      <c r="DI36" s="369"/>
      <c r="DJ36" s="367"/>
      <c r="DK36" s="368"/>
      <c r="DL36" s="368"/>
      <c r="DM36" s="368"/>
      <c r="DN36" s="368"/>
      <c r="DO36" s="368"/>
      <c r="DP36" s="368"/>
      <c r="DQ36" s="368"/>
      <c r="DR36" s="368"/>
      <c r="DS36" s="368"/>
      <c r="DT36" s="368"/>
      <c r="DU36" s="369"/>
    </row>
    <row r="37" spans="1:125" s="5" customFormat="1" ht="16.5" customHeight="1" hidden="1">
      <c r="A37" s="349"/>
      <c r="B37" s="350"/>
      <c r="C37" s="350"/>
      <c r="D37" s="350"/>
      <c r="E37" s="350"/>
      <c r="F37" s="351"/>
      <c r="G37" s="334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6"/>
      <c r="AC37" s="337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9"/>
      <c r="AQ37" s="337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70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  <c r="BP37" s="371"/>
      <c r="BQ37" s="371"/>
      <c r="BR37" s="372"/>
      <c r="BS37" s="370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2"/>
      <c r="CG37" s="370"/>
      <c r="CH37" s="371"/>
      <c r="CI37" s="371"/>
      <c r="CJ37" s="371"/>
      <c r="CK37" s="371"/>
      <c r="CL37" s="371"/>
      <c r="CM37" s="371"/>
      <c r="CN37" s="371"/>
      <c r="CO37" s="371"/>
      <c r="CP37" s="371"/>
      <c r="CQ37" s="371"/>
      <c r="CR37" s="371"/>
      <c r="CS37" s="371"/>
      <c r="CT37" s="371"/>
      <c r="CU37" s="371"/>
      <c r="CV37" s="372"/>
      <c r="CW37" s="370"/>
      <c r="CX37" s="371"/>
      <c r="CY37" s="371"/>
      <c r="CZ37" s="371"/>
      <c r="DA37" s="371"/>
      <c r="DB37" s="371"/>
      <c r="DC37" s="371"/>
      <c r="DD37" s="371"/>
      <c r="DE37" s="371"/>
      <c r="DF37" s="371"/>
      <c r="DG37" s="371"/>
      <c r="DH37" s="371"/>
      <c r="DI37" s="372"/>
      <c r="DJ37" s="370"/>
      <c r="DK37" s="371"/>
      <c r="DL37" s="371"/>
      <c r="DM37" s="371"/>
      <c r="DN37" s="371"/>
      <c r="DO37" s="371"/>
      <c r="DP37" s="371"/>
      <c r="DQ37" s="371"/>
      <c r="DR37" s="371"/>
      <c r="DS37" s="371"/>
      <c r="DT37" s="371"/>
      <c r="DU37" s="372"/>
    </row>
    <row r="38" spans="1:125" s="21" customFormat="1" ht="16.5" customHeight="1">
      <c r="A38" s="397" t="s">
        <v>18</v>
      </c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8"/>
      <c r="BE38" s="430">
        <f>BE31</f>
        <v>10000</v>
      </c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2"/>
      <c r="BS38" s="430"/>
      <c r="BT38" s="431"/>
      <c r="BU38" s="431"/>
      <c r="BV38" s="431"/>
      <c r="BW38" s="431"/>
      <c r="BX38" s="431"/>
      <c r="BY38" s="431"/>
      <c r="BZ38" s="431"/>
      <c r="CA38" s="431"/>
      <c r="CB38" s="431"/>
      <c r="CC38" s="431"/>
      <c r="CD38" s="431"/>
      <c r="CE38" s="431"/>
      <c r="CF38" s="432"/>
      <c r="CG38" s="430"/>
      <c r="CH38" s="431"/>
      <c r="CI38" s="431"/>
      <c r="CJ38" s="431"/>
      <c r="CK38" s="431"/>
      <c r="CL38" s="431"/>
      <c r="CM38" s="431"/>
      <c r="CN38" s="431"/>
      <c r="CO38" s="431"/>
      <c r="CP38" s="431"/>
      <c r="CQ38" s="431"/>
      <c r="CR38" s="431"/>
      <c r="CS38" s="431"/>
      <c r="CT38" s="431"/>
      <c r="CU38" s="431"/>
      <c r="CV38" s="432"/>
      <c r="CW38" s="430">
        <v>10000</v>
      </c>
      <c r="CX38" s="431"/>
      <c r="CY38" s="431"/>
      <c r="CZ38" s="431"/>
      <c r="DA38" s="431"/>
      <c r="DB38" s="431"/>
      <c r="DC38" s="431"/>
      <c r="DD38" s="431"/>
      <c r="DE38" s="431"/>
      <c r="DF38" s="431"/>
      <c r="DG38" s="431"/>
      <c r="DH38" s="431"/>
      <c r="DI38" s="432"/>
      <c r="DJ38" s="430"/>
      <c r="DK38" s="431"/>
      <c r="DL38" s="431"/>
      <c r="DM38" s="431"/>
      <c r="DN38" s="431"/>
      <c r="DO38" s="431"/>
      <c r="DP38" s="431"/>
      <c r="DQ38" s="431"/>
      <c r="DR38" s="431"/>
      <c r="DS38" s="431"/>
      <c r="DT38" s="431"/>
      <c r="DU38" s="432"/>
    </row>
    <row r="39" spans="1:125" s="5" customFormat="1" ht="16.5" customHeight="1" hidden="1">
      <c r="A39" s="408" t="s">
        <v>169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09"/>
      <c r="DD39" s="409"/>
      <c r="DE39" s="409"/>
      <c r="DF39" s="409"/>
      <c r="DG39" s="409"/>
      <c r="DH39" s="409"/>
      <c r="DI39" s="409"/>
      <c r="DJ39" s="409"/>
      <c r="DK39" s="409"/>
      <c r="DL39" s="409"/>
      <c r="DM39" s="409"/>
      <c r="DN39" s="409"/>
      <c r="DO39" s="409"/>
      <c r="DP39" s="409"/>
      <c r="DQ39" s="409"/>
      <c r="DR39" s="409"/>
      <c r="DS39" s="409"/>
      <c r="DT39" s="409"/>
      <c r="DU39" s="409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296" t="s">
        <v>3</v>
      </c>
      <c r="B43" s="297"/>
      <c r="C43" s="297"/>
      <c r="D43" s="297"/>
      <c r="E43" s="297"/>
      <c r="F43" s="298"/>
      <c r="G43" s="296" t="s">
        <v>54</v>
      </c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8"/>
      <c r="AC43" s="296" t="s">
        <v>154</v>
      </c>
      <c r="AD43" s="305"/>
      <c r="AE43" s="305"/>
      <c r="AF43" s="305"/>
      <c r="AG43" s="305"/>
      <c r="AH43" s="305"/>
      <c r="AI43" s="305"/>
      <c r="AJ43" s="305"/>
      <c r="AK43" s="305"/>
      <c r="AL43" s="296" t="s">
        <v>55</v>
      </c>
      <c r="AM43" s="305"/>
      <c r="AN43" s="305"/>
      <c r="AO43" s="305"/>
      <c r="AP43" s="305"/>
      <c r="AQ43" s="305"/>
      <c r="AR43" s="305"/>
      <c r="AS43" s="305"/>
      <c r="AT43" s="305"/>
      <c r="AU43" s="306"/>
      <c r="AV43" s="417" t="s">
        <v>170</v>
      </c>
      <c r="AW43" s="418"/>
      <c r="AX43" s="418"/>
      <c r="AY43" s="418"/>
      <c r="AZ43" s="418"/>
      <c r="BA43" s="418"/>
      <c r="BB43" s="418"/>
      <c r="BC43" s="418"/>
      <c r="BD43" s="419"/>
      <c r="BE43" s="296" t="s">
        <v>171</v>
      </c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8"/>
      <c r="BS43" s="313" t="s">
        <v>0</v>
      </c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5"/>
    </row>
    <row r="44" spans="1:125" s="3" customFormat="1" ht="67.5" customHeight="1">
      <c r="A44" s="299"/>
      <c r="B44" s="300"/>
      <c r="C44" s="300"/>
      <c r="D44" s="300"/>
      <c r="E44" s="300"/>
      <c r="F44" s="301"/>
      <c r="G44" s="299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1"/>
      <c r="AC44" s="307"/>
      <c r="AD44" s="308"/>
      <c r="AE44" s="308"/>
      <c r="AF44" s="308"/>
      <c r="AG44" s="308"/>
      <c r="AH44" s="308"/>
      <c r="AI44" s="308"/>
      <c r="AJ44" s="308"/>
      <c r="AK44" s="308"/>
      <c r="AL44" s="307"/>
      <c r="AM44" s="416"/>
      <c r="AN44" s="416"/>
      <c r="AO44" s="416"/>
      <c r="AP44" s="416"/>
      <c r="AQ44" s="416"/>
      <c r="AR44" s="416"/>
      <c r="AS44" s="416"/>
      <c r="AT44" s="416"/>
      <c r="AU44" s="309"/>
      <c r="AV44" s="420"/>
      <c r="AW44" s="420"/>
      <c r="AX44" s="420"/>
      <c r="AY44" s="420"/>
      <c r="AZ44" s="420"/>
      <c r="BA44" s="420"/>
      <c r="BB44" s="420"/>
      <c r="BC44" s="420"/>
      <c r="BD44" s="421"/>
      <c r="BE44" s="299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1"/>
      <c r="BS44" s="316" t="s">
        <v>120</v>
      </c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8"/>
      <c r="CG44" s="316" t="s">
        <v>122</v>
      </c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8"/>
      <c r="CW44" s="453" t="s">
        <v>19</v>
      </c>
      <c r="CX44" s="454"/>
      <c r="CY44" s="454"/>
      <c r="CZ44" s="454"/>
      <c r="DA44" s="454"/>
      <c r="DB44" s="454"/>
      <c r="DC44" s="454"/>
      <c r="DD44" s="454"/>
      <c r="DE44" s="454"/>
      <c r="DF44" s="454"/>
      <c r="DG44" s="454"/>
      <c r="DH44" s="454"/>
      <c r="DI44" s="454"/>
      <c r="DJ44" s="454"/>
      <c r="DK44" s="454"/>
      <c r="DL44" s="454"/>
      <c r="DM44" s="454"/>
      <c r="DN44" s="454"/>
      <c r="DO44" s="454"/>
      <c r="DP44" s="454"/>
      <c r="DQ44" s="454"/>
      <c r="DR44" s="454"/>
      <c r="DS44" s="454"/>
      <c r="DT44" s="454"/>
      <c r="DU44" s="455"/>
    </row>
    <row r="45" spans="1:125" s="3" customFormat="1" ht="32.25" customHeight="1">
      <c r="A45" s="302"/>
      <c r="B45" s="303"/>
      <c r="C45" s="303"/>
      <c r="D45" s="303"/>
      <c r="E45" s="303"/>
      <c r="F45" s="304"/>
      <c r="G45" s="302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4"/>
      <c r="AC45" s="310"/>
      <c r="AD45" s="311"/>
      <c r="AE45" s="311"/>
      <c r="AF45" s="311"/>
      <c r="AG45" s="311"/>
      <c r="AH45" s="311"/>
      <c r="AI45" s="311"/>
      <c r="AJ45" s="311"/>
      <c r="AK45" s="311"/>
      <c r="AL45" s="310"/>
      <c r="AM45" s="311"/>
      <c r="AN45" s="311"/>
      <c r="AO45" s="311"/>
      <c r="AP45" s="311"/>
      <c r="AQ45" s="311"/>
      <c r="AR45" s="311"/>
      <c r="AS45" s="311"/>
      <c r="AT45" s="311"/>
      <c r="AU45" s="312"/>
      <c r="AV45" s="422"/>
      <c r="AW45" s="422"/>
      <c r="AX45" s="422"/>
      <c r="AY45" s="422"/>
      <c r="AZ45" s="422"/>
      <c r="BA45" s="422"/>
      <c r="BB45" s="422"/>
      <c r="BC45" s="422"/>
      <c r="BD45" s="423"/>
      <c r="BE45" s="302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4"/>
      <c r="BS45" s="319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1"/>
      <c r="CG45" s="319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1"/>
      <c r="CW45" s="313" t="s">
        <v>2</v>
      </c>
      <c r="CX45" s="324"/>
      <c r="CY45" s="324"/>
      <c r="CZ45" s="324"/>
      <c r="DA45" s="324"/>
      <c r="DB45" s="324"/>
      <c r="DC45" s="324"/>
      <c r="DD45" s="324"/>
      <c r="DE45" s="324"/>
      <c r="DF45" s="324"/>
      <c r="DG45" s="324"/>
      <c r="DH45" s="324"/>
      <c r="DI45" s="325"/>
      <c r="DJ45" s="313" t="s">
        <v>34</v>
      </c>
      <c r="DK45" s="324"/>
      <c r="DL45" s="324"/>
      <c r="DM45" s="324"/>
      <c r="DN45" s="324"/>
      <c r="DO45" s="324"/>
      <c r="DP45" s="324"/>
      <c r="DQ45" s="324"/>
      <c r="DR45" s="324"/>
      <c r="DS45" s="324"/>
      <c r="DT45" s="324"/>
      <c r="DU45" s="325"/>
    </row>
    <row r="46" spans="1:125" s="6" customFormat="1" ht="12.75">
      <c r="A46" s="326">
        <v>1</v>
      </c>
      <c r="B46" s="327"/>
      <c r="C46" s="327"/>
      <c r="D46" s="327"/>
      <c r="E46" s="327"/>
      <c r="F46" s="328"/>
      <c r="G46" s="326">
        <v>2</v>
      </c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8"/>
      <c r="AC46" s="410">
        <v>3</v>
      </c>
      <c r="AD46" s="411"/>
      <c r="AE46" s="411"/>
      <c r="AF46" s="411"/>
      <c r="AG46" s="411"/>
      <c r="AH46" s="411"/>
      <c r="AI46" s="411"/>
      <c r="AJ46" s="411"/>
      <c r="AK46" s="411"/>
      <c r="AL46" s="410">
        <v>4</v>
      </c>
      <c r="AM46" s="411"/>
      <c r="AN46" s="411"/>
      <c r="AO46" s="411"/>
      <c r="AP46" s="411"/>
      <c r="AQ46" s="411"/>
      <c r="AR46" s="411"/>
      <c r="AS46" s="411"/>
      <c r="AT46" s="411"/>
      <c r="AU46" s="412"/>
      <c r="AV46" s="413">
        <v>5</v>
      </c>
      <c r="AW46" s="411"/>
      <c r="AX46" s="411"/>
      <c r="AY46" s="411"/>
      <c r="AZ46" s="411"/>
      <c r="BA46" s="411"/>
      <c r="BB46" s="411"/>
      <c r="BC46" s="411"/>
      <c r="BD46" s="412"/>
      <c r="BE46" s="326">
        <v>6</v>
      </c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8"/>
      <c r="BS46" s="326">
        <v>7</v>
      </c>
      <c r="BT46" s="327"/>
      <c r="BU46" s="327"/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8"/>
      <c r="CG46" s="326">
        <v>8</v>
      </c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8"/>
      <c r="CW46" s="326">
        <v>9</v>
      </c>
      <c r="CX46" s="327"/>
      <c r="CY46" s="327"/>
      <c r="CZ46" s="327"/>
      <c r="DA46" s="327"/>
      <c r="DB46" s="327"/>
      <c r="DC46" s="327"/>
      <c r="DD46" s="327"/>
      <c r="DE46" s="327"/>
      <c r="DF46" s="327"/>
      <c r="DG46" s="327"/>
      <c r="DH46" s="327"/>
      <c r="DI46" s="328"/>
      <c r="DJ46" s="326">
        <v>10</v>
      </c>
      <c r="DK46" s="327"/>
      <c r="DL46" s="327"/>
      <c r="DM46" s="327"/>
      <c r="DN46" s="327"/>
      <c r="DO46" s="327"/>
      <c r="DP46" s="327"/>
      <c r="DQ46" s="327"/>
      <c r="DR46" s="327"/>
      <c r="DS46" s="327"/>
      <c r="DT46" s="327"/>
      <c r="DU46" s="328"/>
    </row>
    <row r="47" spans="1:125" s="5" customFormat="1" ht="15.75" customHeight="1">
      <c r="A47" s="331" t="s">
        <v>7</v>
      </c>
      <c r="B47" s="332"/>
      <c r="C47" s="332"/>
      <c r="D47" s="332"/>
      <c r="E47" s="332"/>
      <c r="F47" s="333"/>
      <c r="G47" s="334" t="s">
        <v>177</v>
      </c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3"/>
      <c r="AC47" s="410" t="s">
        <v>1</v>
      </c>
      <c r="AD47" s="411"/>
      <c r="AE47" s="411"/>
      <c r="AF47" s="411"/>
      <c r="AG47" s="411"/>
      <c r="AH47" s="411"/>
      <c r="AI47" s="411"/>
      <c r="AJ47" s="411"/>
      <c r="AK47" s="411"/>
      <c r="AL47" s="410" t="s">
        <v>1</v>
      </c>
      <c r="AM47" s="411"/>
      <c r="AN47" s="411"/>
      <c r="AO47" s="411"/>
      <c r="AP47" s="411"/>
      <c r="AQ47" s="411"/>
      <c r="AR47" s="411"/>
      <c r="AS47" s="411"/>
      <c r="AT47" s="411"/>
      <c r="AU47" s="412"/>
      <c r="AV47" s="413" t="s">
        <v>1</v>
      </c>
      <c r="AW47" s="411"/>
      <c r="AX47" s="411"/>
      <c r="AY47" s="411"/>
      <c r="AZ47" s="411"/>
      <c r="BA47" s="411"/>
      <c r="BB47" s="411"/>
      <c r="BC47" s="411"/>
      <c r="BD47" s="412"/>
      <c r="BE47" s="343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5"/>
      <c r="BS47" s="343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5"/>
      <c r="CG47" s="343"/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5"/>
      <c r="CW47" s="337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9"/>
      <c r="DJ47" s="337"/>
      <c r="DK47" s="338"/>
      <c r="DL47" s="338"/>
      <c r="DM47" s="338"/>
      <c r="DN47" s="338"/>
      <c r="DO47" s="338"/>
      <c r="DP47" s="338"/>
      <c r="DQ47" s="338"/>
      <c r="DR47" s="338"/>
      <c r="DS47" s="338"/>
      <c r="DT47" s="338"/>
      <c r="DU47" s="339"/>
    </row>
    <row r="48" spans="1:125" s="5" customFormat="1" ht="16.5" customHeight="1">
      <c r="A48" s="349"/>
      <c r="B48" s="350"/>
      <c r="C48" s="350"/>
      <c r="D48" s="350"/>
      <c r="E48" s="350"/>
      <c r="F48" s="351"/>
      <c r="G48" s="352" t="s">
        <v>0</v>
      </c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7"/>
      <c r="AC48" s="410" t="s">
        <v>1</v>
      </c>
      <c r="AD48" s="411"/>
      <c r="AE48" s="411"/>
      <c r="AF48" s="411"/>
      <c r="AG48" s="411"/>
      <c r="AH48" s="411"/>
      <c r="AI48" s="411"/>
      <c r="AJ48" s="411"/>
      <c r="AK48" s="411"/>
      <c r="AL48" s="410" t="s">
        <v>1</v>
      </c>
      <c r="AM48" s="411"/>
      <c r="AN48" s="411"/>
      <c r="AO48" s="411"/>
      <c r="AP48" s="411"/>
      <c r="AQ48" s="411"/>
      <c r="AR48" s="411"/>
      <c r="AS48" s="411"/>
      <c r="AT48" s="411"/>
      <c r="AU48" s="412"/>
      <c r="AV48" s="413" t="s">
        <v>1</v>
      </c>
      <c r="AW48" s="411"/>
      <c r="AX48" s="411"/>
      <c r="AY48" s="411"/>
      <c r="AZ48" s="411"/>
      <c r="BA48" s="411"/>
      <c r="BB48" s="411"/>
      <c r="BC48" s="411"/>
      <c r="BD48" s="412"/>
      <c r="BE48" s="343" t="s">
        <v>1</v>
      </c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5"/>
      <c r="BS48" s="343" t="s">
        <v>1</v>
      </c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5"/>
      <c r="CG48" s="343" t="s">
        <v>1</v>
      </c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5"/>
      <c r="CW48" s="337" t="s">
        <v>1</v>
      </c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9"/>
      <c r="DJ48" s="337" t="s">
        <v>1</v>
      </c>
      <c r="DK48" s="338"/>
      <c r="DL48" s="338"/>
      <c r="DM48" s="338"/>
      <c r="DN48" s="338"/>
      <c r="DO48" s="338"/>
      <c r="DP48" s="338"/>
      <c r="DQ48" s="338"/>
      <c r="DR48" s="338"/>
      <c r="DS48" s="338"/>
      <c r="DT48" s="338"/>
      <c r="DU48" s="339"/>
    </row>
    <row r="49" spans="1:125" s="5" customFormat="1" ht="81.75" customHeight="1">
      <c r="A49" s="349" t="s">
        <v>24</v>
      </c>
      <c r="B49" s="350"/>
      <c r="C49" s="350"/>
      <c r="D49" s="350"/>
      <c r="E49" s="350"/>
      <c r="F49" s="351"/>
      <c r="G49" s="334" t="s">
        <v>224</v>
      </c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6"/>
      <c r="AC49" s="352">
        <v>293</v>
      </c>
      <c r="AD49" s="401"/>
      <c r="AE49" s="401"/>
      <c r="AF49" s="401"/>
      <c r="AG49" s="401"/>
      <c r="AH49" s="401"/>
      <c r="AI49" s="401"/>
      <c r="AJ49" s="401"/>
      <c r="AK49" s="401"/>
      <c r="AL49" s="402">
        <f>12537.91+825.33</f>
        <v>13363.24</v>
      </c>
      <c r="AM49" s="403"/>
      <c r="AN49" s="403"/>
      <c r="AO49" s="403"/>
      <c r="AP49" s="403"/>
      <c r="AQ49" s="403"/>
      <c r="AR49" s="403"/>
      <c r="AS49" s="403"/>
      <c r="AT49" s="403"/>
      <c r="AU49" s="404"/>
      <c r="AV49" s="405">
        <v>1</v>
      </c>
      <c r="AW49" s="403"/>
      <c r="AX49" s="403"/>
      <c r="AY49" s="403"/>
      <c r="AZ49" s="403"/>
      <c r="BA49" s="403"/>
      <c r="BB49" s="403"/>
      <c r="BC49" s="403"/>
      <c r="BD49" s="404"/>
      <c r="BE49" s="370">
        <f>AL49*AV49</f>
        <v>13363.24</v>
      </c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  <c r="BP49" s="371"/>
      <c r="BQ49" s="371"/>
      <c r="BR49" s="372"/>
      <c r="BS49" s="370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2"/>
      <c r="CG49" s="370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2"/>
      <c r="CW49" s="367">
        <f>BE49</f>
        <v>13363.24</v>
      </c>
      <c r="CX49" s="368"/>
      <c r="CY49" s="368"/>
      <c r="CZ49" s="368"/>
      <c r="DA49" s="368"/>
      <c r="DB49" s="368"/>
      <c r="DC49" s="368"/>
      <c r="DD49" s="368"/>
      <c r="DE49" s="368"/>
      <c r="DF49" s="368"/>
      <c r="DG49" s="368"/>
      <c r="DH49" s="368"/>
      <c r="DI49" s="369"/>
      <c r="DJ49" s="367"/>
      <c r="DK49" s="368"/>
      <c r="DL49" s="368"/>
      <c r="DM49" s="368"/>
      <c r="DN49" s="368"/>
      <c r="DO49" s="368"/>
      <c r="DP49" s="368"/>
      <c r="DQ49" s="368"/>
      <c r="DR49" s="368"/>
      <c r="DS49" s="368"/>
      <c r="DT49" s="368"/>
      <c r="DU49" s="369"/>
    </row>
    <row r="50" spans="1:125" s="21" customFormat="1" ht="16.5" customHeight="1">
      <c r="A50" s="397" t="s">
        <v>18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9"/>
      <c r="BE50" s="430">
        <f>BE49</f>
        <v>13363.24</v>
      </c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1"/>
      <c r="BQ50" s="451"/>
      <c r="BR50" s="452"/>
      <c r="BS50" s="450"/>
      <c r="BT50" s="451"/>
      <c r="BU50" s="451"/>
      <c r="BV50" s="451"/>
      <c r="BW50" s="451"/>
      <c r="BX50" s="451"/>
      <c r="BY50" s="451"/>
      <c r="BZ50" s="451"/>
      <c r="CA50" s="451"/>
      <c r="CB50" s="451"/>
      <c r="CC50" s="451"/>
      <c r="CD50" s="451"/>
      <c r="CE50" s="451"/>
      <c r="CF50" s="452"/>
      <c r="CG50" s="450"/>
      <c r="CH50" s="451"/>
      <c r="CI50" s="451"/>
      <c r="CJ50" s="451"/>
      <c r="CK50" s="451"/>
      <c r="CL50" s="451"/>
      <c r="CM50" s="451"/>
      <c r="CN50" s="451"/>
      <c r="CO50" s="451"/>
      <c r="CP50" s="451"/>
      <c r="CQ50" s="451"/>
      <c r="CR50" s="451"/>
      <c r="CS50" s="451"/>
      <c r="CT50" s="451"/>
      <c r="CU50" s="451"/>
      <c r="CV50" s="452"/>
      <c r="CW50" s="430">
        <f>CW49</f>
        <v>13363.24</v>
      </c>
      <c r="CX50" s="451"/>
      <c r="CY50" s="451"/>
      <c r="CZ50" s="451"/>
      <c r="DA50" s="451"/>
      <c r="DB50" s="451"/>
      <c r="DC50" s="451"/>
      <c r="DD50" s="451"/>
      <c r="DE50" s="451"/>
      <c r="DF50" s="451"/>
      <c r="DG50" s="451"/>
      <c r="DH50" s="451"/>
      <c r="DI50" s="452"/>
      <c r="DJ50" s="450"/>
      <c r="DK50" s="451"/>
      <c r="DL50" s="451"/>
      <c r="DM50" s="451"/>
      <c r="DN50" s="451"/>
      <c r="DO50" s="451"/>
      <c r="DP50" s="451"/>
      <c r="DQ50" s="451"/>
      <c r="DR50" s="451"/>
      <c r="DS50" s="451"/>
      <c r="DT50" s="451"/>
      <c r="DU50" s="452"/>
    </row>
    <row r="51" spans="1:125" ht="21" customHeight="1" hidden="1">
      <c r="A51" s="414" t="s">
        <v>172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5"/>
      <c r="AW51" s="415"/>
      <c r="AX51" s="415"/>
      <c r="AY51" s="415"/>
      <c r="AZ51" s="415"/>
      <c r="BA51" s="415"/>
      <c r="BB51" s="415"/>
      <c r="BC51" s="415"/>
      <c r="BD51" s="415"/>
      <c r="BE51" s="415"/>
      <c r="BF51" s="415"/>
      <c r="BG51" s="415"/>
      <c r="BH51" s="415"/>
      <c r="BI51" s="415"/>
      <c r="BJ51" s="415"/>
      <c r="BK51" s="415"/>
      <c r="BL51" s="415"/>
      <c r="BM51" s="415"/>
      <c r="BN51" s="415"/>
      <c r="BO51" s="415"/>
      <c r="BP51" s="415"/>
      <c r="BQ51" s="415"/>
      <c r="BR51" s="415"/>
      <c r="BS51" s="415"/>
      <c r="BT51" s="415"/>
      <c r="BU51" s="415"/>
      <c r="BV51" s="415"/>
      <c r="BW51" s="415"/>
      <c r="BX51" s="415"/>
      <c r="BY51" s="415"/>
      <c r="BZ51" s="415"/>
      <c r="CA51" s="415"/>
      <c r="CB51" s="415"/>
      <c r="CC51" s="415"/>
      <c r="CD51" s="415"/>
      <c r="CE51" s="415"/>
      <c r="CF51" s="415"/>
      <c r="CG51" s="415"/>
      <c r="CH51" s="415"/>
      <c r="CI51" s="415"/>
      <c r="CJ51" s="415"/>
      <c r="CK51" s="415"/>
      <c r="CL51" s="415"/>
      <c r="CM51" s="415"/>
      <c r="CN51" s="415"/>
      <c r="CO51" s="415"/>
      <c r="CP51" s="415"/>
      <c r="CQ51" s="415"/>
      <c r="CR51" s="415"/>
      <c r="CS51" s="415"/>
      <c r="CT51" s="415"/>
      <c r="CU51" s="415"/>
      <c r="CV51" s="415"/>
      <c r="CW51" s="415"/>
      <c r="CX51" s="415"/>
      <c r="CY51" s="415"/>
      <c r="CZ51" s="415"/>
      <c r="DA51" s="415"/>
      <c r="DB51" s="415"/>
      <c r="DC51" s="415"/>
      <c r="DD51" s="415"/>
      <c r="DE51" s="415"/>
      <c r="DF51" s="415"/>
      <c r="DG51" s="415"/>
      <c r="DH51" s="415"/>
      <c r="DI51" s="415"/>
      <c r="DJ51" s="415"/>
      <c r="DK51" s="415"/>
      <c r="DL51" s="415"/>
      <c r="DM51" s="415"/>
      <c r="DN51" s="415"/>
      <c r="DO51" s="415"/>
      <c r="DP51" s="415"/>
      <c r="DQ51" s="415"/>
      <c r="DR51" s="415"/>
      <c r="DS51" s="415"/>
      <c r="DT51" s="415"/>
      <c r="DU51" s="415"/>
    </row>
    <row r="52" ht="15" hidden="1"/>
    <row r="53" spans="1:125" ht="15">
      <c r="A53" s="459" t="s">
        <v>263</v>
      </c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0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0"/>
      <c r="CX53" s="460"/>
      <c r="CY53" s="460"/>
      <c r="CZ53" s="460"/>
      <c r="DA53" s="460"/>
      <c r="DB53" s="460"/>
      <c r="DC53" s="460"/>
      <c r="DD53" s="460"/>
      <c r="DE53" s="460"/>
      <c r="DF53" s="460"/>
      <c r="DG53" s="460"/>
      <c r="DH53" s="460"/>
      <c r="DI53" s="460"/>
      <c r="DJ53" s="460"/>
      <c r="DK53" s="460"/>
      <c r="DL53" s="460"/>
      <c r="DM53" s="460"/>
      <c r="DN53" s="460"/>
      <c r="DO53" s="460"/>
      <c r="DP53" s="460"/>
      <c r="DQ53" s="460"/>
      <c r="DR53" s="460"/>
      <c r="DS53" s="460"/>
      <c r="DT53" s="460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296" t="s">
        <v>3</v>
      </c>
      <c r="B55" s="297"/>
      <c r="C55" s="297"/>
      <c r="D55" s="297"/>
      <c r="E55" s="297"/>
      <c r="F55" s="298"/>
      <c r="G55" s="296" t="s">
        <v>54</v>
      </c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8"/>
      <c r="AC55" s="296" t="s">
        <v>154</v>
      </c>
      <c r="AD55" s="305"/>
      <c r="AE55" s="305"/>
      <c r="AF55" s="305"/>
      <c r="AG55" s="305"/>
      <c r="AH55" s="305"/>
      <c r="AI55" s="305"/>
      <c r="AJ55" s="305"/>
      <c r="AK55" s="305"/>
      <c r="AL55" s="296" t="s">
        <v>55</v>
      </c>
      <c r="AM55" s="305"/>
      <c r="AN55" s="305"/>
      <c r="AO55" s="305"/>
      <c r="AP55" s="305"/>
      <c r="AQ55" s="305"/>
      <c r="AR55" s="305"/>
      <c r="AS55" s="305"/>
      <c r="AT55" s="305"/>
      <c r="AU55" s="306"/>
      <c r="AV55" s="417" t="s">
        <v>170</v>
      </c>
      <c r="AW55" s="418"/>
      <c r="AX55" s="418"/>
      <c r="AY55" s="418"/>
      <c r="AZ55" s="418"/>
      <c r="BA55" s="418"/>
      <c r="BB55" s="418"/>
      <c r="BC55" s="418"/>
      <c r="BD55" s="419"/>
      <c r="BE55" s="296" t="s">
        <v>171</v>
      </c>
      <c r="BF55" s="297"/>
      <c r="BG55" s="297"/>
      <c r="BH55" s="297"/>
      <c r="BI55" s="297"/>
      <c r="BJ55" s="297"/>
      <c r="BK55" s="297"/>
      <c r="BL55" s="297"/>
      <c r="BM55" s="297"/>
      <c r="BN55" s="297"/>
      <c r="BO55" s="297"/>
      <c r="BP55" s="297"/>
      <c r="BQ55" s="297"/>
      <c r="BR55" s="298"/>
      <c r="BS55" s="313" t="s">
        <v>0</v>
      </c>
      <c r="BT55" s="314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  <c r="CW55" s="314"/>
      <c r="CX55" s="314"/>
      <c r="CY55" s="314"/>
      <c r="CZ55" s="314"/>
      <c r="DA55" s="314"/>
      <c r="DB55" s="314"/>
      <c r="DC55" s="314"/>
      <c r="DD55" s="314"/>
      <c r="DE55" s="314"/>
      <c r="DF55" s="314"/>
      <c r="DG55" s="314"/>
      <c r="DH55" s="314"/>
      <c r="DI55" s="314"/>
      <c r="DJ55" s="314"/>
      <c r="DK55" s="314"/>
      <c r="DL55" s="314"/>
      <c r="DM55" s="314"/>
      <c r="DN55" s="314"/>
      <c r="DO55" s="314"/>
      <c r="DP55" s="314"/>
      <c r="DQ55" s="314"/>
      <c r="DR55" s="314"/>
      <c r="DS55" s="314"/>
      <c r="DT55" s="314"/>
      <c r="DU55" s="315"/>
    </row>
    <row r="56" spans="1:125" ht="68.25" customHeight="1">
      <c r="A56" s="299"/>
      <c r="B56" s="300"/>
      <c r="C56" s="300"/>
      <c r="D56" s="300"/>
      <c r="E56" s="300"/>
      <c r="F56" s="301"/>
      <c r="G56" s="299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1"/>
      <c r="AC56" s="307"/>
      <c r="AD56" s="308"/>
      <c r="AE56" s="308"/>
      <c r="AF56" s="308"/>
      <c r="AG56" s="308"/>
      <c r="AH56" s="308"/>
      <c r="AI56" s="308"/>
      <c r="AJ56" s="308"/>
      <c r="AK56" s="308"/>
      <c r="AL56" s="307"/>
      <c r="AM56" s="416"/>
      <c r="AN56" s="416"/>
      <c r="AO56" s="416"/>
      <c r="AP56" s="416"/>
      <c r="AQ56" s="416"/>
      <c r="AR56" s="416"/>
      <c r="AS56" s="416"/>
      <c r="AT56" s="416"/>
      <c r="AU56" s="309"/>
      <c r="AV56" s="420"/>
      <c r="AW56" s="420"/>
      <c r="AX56" s="420"/>
      <c r="AY56" s="420"/>
      <c r="AZ56" s="420"/>
      <c r="BA56" s="420"/>
      <c r="BB56" s="420"/>
      <c r="BC56" s="420"/>
      <c r="BD56" s="421"/>
      <c r="BE56" s="299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1"/>
      <c r="BS56" s="316" t="s">
        <v>120</v>
      </c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8"/>
      <c r="CG56" s="316" t="s">
        <v>122</v>
      </c>
      <c r="CH56" s="317"/>
      <c r="CI56" s="317"/>
      <c r="CJ56" s="317"/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  <c r="CU56" s="317"/>
      <c r="CV56" s="318"/>
      <c r="CW56" s="453" t="s">
        <v>19</v>
      </c>
      <c r="CX56" s="454"/>
      <c r="CY56" s="454"/>
      <c r="CZ56" s="454"/>
      <c r="DA56" s="454"/>
      <c r="DB56" s="454"/>
      <c r="DC56" s="454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4"/>
      <c r="DT56" s="454"/>
      <c r="DU56" s="455"/>
    </row>
    <row r="57" spans="1:125" ht="28.5" customHeight="1">
      <c r="A57" s="302"/>
      <c r="B57" s="303"/>
      <c r="C57" s="303"/>
      <c r="D57" s="303"/>
      <c r="E57" s="303"/>
      <c r="F57" s="304"/>
      <c r="G57" s="302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4"/>
      <c r="AC57" s="310"/>
      <c r="AD57" s="311"/>
      <c r="AE57" s="311"/>
      <c r="AF57" s="311"/>
      <c r="AG57" s="311"/>
      <c r="AH57" s="311"/>
      <c r="AI57" s="311"/>
      <c r="AJ57" s="311"/>
      <c r="AK57" s="311"/>
      <c r="AL57" s="310"/>
      <c r="AM57" s="311"/>
      <c r="AN57" s="311"/>
      <c r="AO57" s="311"/>
      <c r="AP57" s="311"/>
      <c r="AQ57" s="311"/>
      <c r="AR57" s="311"/>
      <c r="AS57" s="311"/>
      <c r="AT57" s="311"/>
      <c r="AU57" s="312"/>
      <c r="AV57" s="422"/>
      <c r="AW57" s="422"/>
      <c r="AX57" s="422"/>
      <c r="AY57" s="422"/>
      <c r="AZ57" s="422"/>
      <c r="BA57" s="422"/>
      <c r="BB57" s="422"/>
      <c r="BC57" s="422"/>
      <c r="BD57" s="423"/>
      <c r="BE57" s="302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4"/>
      <c r="BS57" s="319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1"/>
      <c r="CG57" s="319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1"/>
      <c r="CW57" s="313" t="s">
        <v>2</v>
      </c>
      <c r="CX57" s="324"/>
      <c r="CY57" s="324"/>
      <c r="CZ57" s="324"/>
      <c r="DA57" s="324"/>
      <c r="DB57" s="324"/>
      <c r="DC57" s="324"/>
      <c r="DD57" s="324"/>
      <c r="DE57" s="324"/>
      <c r="DF57" s="324"/>
      <c r="DG57" s="324"/>
      <c r="DH57" s="324"/>
      <c r="DI57" s="325"/>
      <c r="DJ57" s="313" t="s">
        <v>34</v>
      </c>
      <c r="DK57" s="324"/>
      <c r="DL57" s="324"/>
      <c r="DM57" s="324"/>
      <c r="DN57" s="324"/>
      <c r="DO57" s="324"/>
      <c r="DP57" s="324"/>
      <c r="DQ57" s="324"/>
      <c r="DR57" s="324"/>
      <c r="DS57" s="324"/>
      <c r="DT57" s="324"/>
      <c r="DU57" s="325"/>
    </row>
    <row r="58" spans="1:125" ht="15">
      <c r="A58" s="326">
        <v>1</v>
      </c>
      <c r="B58" s="327"/>
      <c r="C58" s="327"/>
      <c r="D58" s="327"/>
      <c r="E58" s="327"/>
      <c r="F58" s="328"/>
      <c r="G58" s="326">
        <v>2</v>
      </c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8"/>
      <c r="AC58" s="410">
        <v>3</v>
      </c>
      <c r="AD58" s="411"/>
      <c r="AE58" s="411"/>
      <c r="AF58" s="411"/>
      <c r="AG58" s="411"/>
      <c r="AH58" s="411"/>
      <c r="AI58" s="411"/>
      <c r="AJ58" s="411"/>
      <c r="AK58" s="411"/>
      <c r="AL58" s="410">
        <v>4</v>
      </c>
      <c r="AM58" s="411"/>
      <c r="AN58" s="411"/>
      <c r="AO58" s="411"/>
      <c r="AP58" s="411"/>
      <c r="AQ58" s="411"/>
      <c r="AR58" s="411"/>
      <c r="AS58" s="411"/>
      <c r="AT58" s="411"/>
      <c r="AU58" s="412"/>
      <c r="AV58" s="413">
        <v>5</v>
      </c>
      <c r="AW58" s="411"/>
      <c r="AX58" s="411"/>
      <c r="AY58" s="411"/>
      <c r="AZ58" s="411"/>
      <c r="BA58" s="411"/>
      <c r="BB58" s="411"/>
      <c r="BC58" s="411"/>
      <c r="BD58" s="412"/>
      <c r="BE58" s="326">
        <v>6</v>
      </c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8"/>
      <c r="BS58" s="326">
        <v>7</v>
      </c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8"/>
      <c r="CG58" s="326">
        <v>8</v>
      </c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8"/>
      <c r="CW58" s="326">
        <v>9</v>
      </c>
      <c r="CX58" s="327"/>
      <c r="CY58" s="327"/>
      <c r="CZ58" s="327"/>
      <c r="DA58" s="327"/>
      <c r="DB58" s="327"/>
      <c r="DC58" s="327"/>
      <c r="DD58" s="327"/>
      <c r="DE58" s="327"/>
      <c r="DF58" s="327"/>
      <c r="DG58" s="327"/>
      <c r="DH58" s="327"/>
      <c r="DI58" s="328"/>
      <c r="DJ58" s="326">
        <v>10</v>
      </c>
      <c r="DK58" s="327"/>
      <c r="DL58" s="327"/>
      <c r="DM58" s="327"/>
      <c r="DN58" s="327"/>
      <c r="DO58" s="327"/>
      <c r="DP58" s="327"/>
      <c r="DQ58" s="327"/>
      <c r="DR58" s="327"/>
      <c r="DS58" s="327"/>
      <c r="DT58" s="327"/>
      <c r="DU58" s="328"/>
    </row>
    <row r="59" spans="1:125" ht="15" customHeight="1">
      <c r="A59" s="331" t="s">
        <v>7</v>
      </c>
      <c r="B59" s="332"/>
      <c r="C59" s="332"/>
      <c r="D59" s="332"/>
      <c r="E59" s="332"/>
      <c r="F59" s="333"/>
      <c r="G59" s="334" t="s">
        <v>177</v>
      </c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3"/>
      <c r="AC59" s="410" t="s">
        <v>1</v>
      </c>
      <c r="AD59" s="411"/>
      <c r="AE59" s="411"/>
      <c r="AF59" s="411"/>
      <c r="AG59" s="411"/>
      <c r="AH59" s="411"/>
      <c r="AI59" s="411"/>
      <c r="AJ59" s="411"/>
      <c r="AK59" s="411"/>
      <c r="AL59" s="410" t="s">
        <v>1</v>
      </c>
      <c r="AM59" s="411"/>
      <c r="AN59" s="411"/>
      <c r="AO59" s="411"/>
      <c r="AP59" s="411"/>
      <c r="AQ59" s="411"/>
      <c r="AR59" s="411"/>
      <c r="AS59" s="411"/>
      <c r="AT59" s="411"/>
      <c r="AU59" s="412"/>
      <c r="AV59" s="413" t="s">
        <v>1</v>
      </c>
      <c r="AW59" s="411"/>
      <c r="AX59" s="411"/>
      <c r="AY59" s="411"/>
      <c r="AZ59" s="411"/>
      <c r="BA59" s="411"/>
      <c r="BB59" s="411"/>
      <c r="BC59" s="411"/>
      <c r="BD59" s="412"/>
      <c r="BE59" s="343">
        <v>83097.06</v>
      </c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5"/>
      <c r="BS59" s="343">
        <f>BS61</f>
        <v>83097.06</v>
      </c>
      <c r="BT59" s="344"/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/>
      <c r="CF59" s="345"/>
      <c r="CG59" s="343"/>
      <c r="CH59" s="344"/>
      <c r="CI59" s="344"/>
      <c r="CJ59" s="344"/>
      <c r="CK59" s="344"/>
      <c r="CL59" s="344"/>
      <c r="CM59" s="344"/>
      <c r="CN59" s="344"/>
      <c r="CO59" s="344"/>
      <c r="CP59" s="344"/>
      <c r="CQ59" s="344"/>
      <c r="CR59" s="344"/>
      <c r="CS59" s="344"/>
      <c r="CT59" s="344"/>
      <c r="CU59" s="344"/>
      <c r="CV59" s="345"/>
      <c r="CW59" s="337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8"/>
      <c r="DI59" s="339"/>
      <c r="DJ59" s="337"/>
      <c r="DK59" s="338"/>
      <c r="DL59" s="338"/>
      <c r="DM59" s="338"/>
      <c r="DN59" s="338"/>
      <c r="DO59" s="338"/>
      <c r="DP59" s="338"/>
      <c r="DQ59" s="338"/>
      <c r="DR59" s="338"/>
      <c r="DS59" s="338"/>
      <c r="DT59" s="338"/>
      <c r="DU59" s="339"/>
    </row>
    <row r="60" spans="1:125" ht="15">
      <c r="A60" s="349"/>
      <c r="B60" s="350"/>
      <c r="C60" s="350"/>
      <c r="D60" s="350"/>
      <c r="E60" s="350"/>
      <c r="F60" s="351"/>
      <c r="G60" s="352" t="s">
        <v>0</v>
      </c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7"/>
      <c r="AC60" s="410" t="s">
        <v>1</v>
      </c>
      <c r="AD60" s="411"/>
      <c r="AE60" s="411"/>
      <c r="AF60" s="411"/>
      <c r="AG60" s="411"/>
      <c r="AH60" s="411"/>
      <c r="AI60" s="411"/>
      <c r="AJ60" s="411"/>
      <c r="AK60" s="411"/>
      <c r="AL60" s="410" t="s">
        <v>1</v>
      </c>
      <c r="AM60" s="411"/>
      <c r="AN60" s="411"/>
      <c r="AO60" s="411"/>
      <c r="AP60" s="411"/>
      <c r="AQ60" s="411"/>
      <c r="AR60" s="411"/>
      <c r="AS60" s="411"/>
      <c r="AT60" s="411"/>
      <c r="AU60" s="412"/>
      <c r="AV60" s="413" t="s">
        <v>1</v>
      </c>
      <c r="AW60" s="411"/>
      <c r="AX60" s="411"/>
      <c r="AY60" s="411"/>
      <c r="AZ60" s="411"/>
      <c r="BA60" s="411"/>
      <c r="BB60" s="411"/>
      <c r="BC60" s="411"/>
      <c r="BD60" s="412"/>
      <c r="BE60" s="343" t="s">
        <v>1</v>
      </c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5"/>
      <c r="BS60" s="343" t="s">
        <v>1</v>
      </c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5"/>
      <c r="CG60" s="343" t="s">
        <v>1</v>
      </c>
      <c r="CH60" s="344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  <c r="CT60" s="344"/>
      <c r="CU60" s="344"/>
      <c r="CV60" s="345"/>
      <c r="CW60" s="337" t="s">
        <v>1</v>
      </c>
      <c r="CX60" s="338"/>
      <c r="CY60" s="338"/>
      <c r="CZ60" s="338"/>
      <c r="DA60" s="338"/>
      <c r="DB60" s="338"/>
      <c r="DC60" s="338"/>
      <c r="DD60" s="338"/>
      <c r="DE60" s="338"/>
      <c r="DF60" s="338"/>
      <c r="DG60" s="338"/>
      <c r="DH60" s="338"/>
      <c r="DI60" s="339"/>
      <c r="DJ60" s="337" t="s">
        <v>1</v>
      </c>
      <c r="DK60" s="338"/>
      <c r="DL60" s="338"/>
      <c r="DM60" s="338"/>
      <c r="DN60" s="338"/>
      <c r="DO60" s="338"/>
      <c r="DP60" s="338"/>
      <c r="DQ60" s="338"/>
      <c r="DR60" s="338"/>
      <c r="DS60" s="338"/>
      <c r="DT60" s="338"/>
      <c r="DU60" s="339"/>
    </row>
    <row r="61" spans="1:125" ht="15">
      <c r="A61" s="349" t="s">
        <v>23</v>
      </c>
      <c r="B61" s="350"/>
      <c r="C61" s="350"/>
      <c r="D61" s="350"/>
      <c r="E61" s="350"/>
      <c r="F61" s="351"/>
      <c r="G61" s="352" t="s">
        <v>261</v>
      </c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7"/>
      <c r="AC61" s="410">
        <v>610</v>
      </c>
      <c r="AD61" s="411"/>
      <c r="AE61" s="411"/>
      <c r="AF61" s="411"/>
      <c r="AG61" s="411"/>
      <c r="AH61" s="411"/>
      <c r="AI61" s="411"/>
      <c r="AJ61" s="411"/>
      <c r="AK61" s="411"/>
      <c r="AL61" s="410">
        <v>83097.06</v>
      </c>
      <c r="AM61" s="411"/>
      <c r="AN61" s="411"/>
      <c r="AO61" s="411"/>
      <c r="AP61" s="411"/>
      <c r="AQ61" s="411"/>
      <c r="AR61" s="411"/>
      <c r="AS61" s="411"/>
      <c r="AT61" s="411"/>
      <c r="AU61" s="412"/>
      <c r="AV61" s="413">
        <v>1</v>
      </c>
      <c r="AW61" s="411"/>
      <c r="AX61" s="411"/>
      <c r="AY61" s="411"/>
      <c r="AZ61" s="411"/>
      <c r="BA61" s="411"/>
      <c r="BB61" s="411"/>
      <c r="BC61" s="411"/>
      <c r="BD61" s="412"/>
      <c r="BE61" s="343">
        <f>AL61*AV61</f>
        <v>83097.06</v>
      </c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5"/>
      <c r="BS61" s="343">
        <f>BE61</f>
        <v>83097.06</v>
      </c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5"/>
      <c r="CG61" s="343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5"/>
      <c r="CW61" s="337"/>
      <c r="CX61" s="338"/>
      <c r="CY61" s="338"/>
      <c r="CZ61" s="338"/>
      <c r="DA61" s="338"/>
      <c r="DB61" s="338"/>
      <c r="DC61" s="338"/>
      <c r="DD61" s="338"/>
      <c r="DE61" s="338"/>
      <c r="DF61" s="338"/>
      <c r="DG61" s="338"/>
      <c r="DH61" s="338"/>
      <c r="DI61" s="339"/>
      <c r="DJ61" s="337"/>
      <c r="DK61" s="338"/>
      <c r="DL61" s="338"/>
      <c r="DM61" s="338"/>
      <c r="DN61" s="338"/>
      <c r="DO61" s="338"/>
      <c r="DP61" s="338"/>
      <c r="DQ61" s="338"/>
      <c r="DR61" s="338"/>
      <c r="DS61" s="338"/>
      <c r="DT61" s="338"/>
      <c r="DU61" s="339"/>
    </row>
    <row r="62" spans="1:125" ht="15">
      <c r="A62" s="357" t="s">
        <v>18</v>
      </c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3"/>
      <c r="BE62" s="343">
        <f>BE59</f>
        <v>83097.06</v>
      </c>
      <c r="BF62" s="344"/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  <c r="BR62" s="345"/>
      <c r="BS62" s="343">
        <f>BS59</f>
        <v>83097.06</v>
      </c>
      <c r="BT62" s="344"/>
      <c r="BU62" s="344"/>
      <c r="BV62" s="344"/>
      <c r="BW62" s="344"/>
      <c r="BX62" s="344"/>
      <c r="BY62" s="344"/>
      <c r="BZ62" s="344"/>
      <c r="CA62" s="344"/>
      <c r="CB62" s="344"/>
      <c r="CC62" s="344"/>
      <c r="CD62" s="344"/>
      <c r="CE62" s="344"/>
      <c r="CF62" s="345"/>
      <c r="CG62" s="343"/>
      <c r="CH62" s="344"/>
      <c r="CI62" s="344"/>
      <c r="CJ62" s="344"/>
      <c r="CK62" s="344"/>
      <c r="CL62" s="344"/>
      <c r="CM62" s="344"/>
      <c r="CN62" s="344"/>
      <c r="CO62" s="344"/>
      <c r="CP62" s="344"/>
      <c r="CQ62" s="344"/>
      <c r="CR62" s="344"/>
      <c r="CS62" s="344"/>
      <c r="CT62" s="344"/>
      <c r="CU62" s="344"/>
      <c r="CV62" s="345"/>
      <c r="CW62" s="343"/>
      <c r="CX62" s="344"/>
      <c r="CY62" s="344"/>
      <c r="CZ62" s="344"/>
      <c r="DA62" s="344"/>
      <c r="DB62" s="344"/>
      <c r="DC62" s="344"/>
      <c r="DD62" s="344"/>
      <c r="DE62" s="344"/>
      <c r="DF62" s="344"/>
      <c r="DG62" s="344"/>
      <c r="DH62" s="344"/>
      <c r="DI62" s="345"/>
      <c r="DJ62" s="343"/>
      <c r="DK62" s="344"/>
      <c r="DL62" s="344"/>
      <c r="DM62" s="344"/>
      <c r="DN62" s="344"/>
      <c r="DO62" s="344"/>
      <c r="DP62" s="344"/>
      <c r="DQ62" s="344"/>
      <c r="DR62" s="344"/>
      <c r="DS62" s="344"/>
      <c r="DT62" s="344"/>
      <c r="DU62" s="345"/>
    </row>
    <row r="63" spans="1:125" ht="15">
      <c r="A63" s="414" t="s">
        <v>264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415"/>
      <c r="AU63" s="415"/>
      <c r="AV63" s="415"/>
      <c r="AW63" s="415"/>
      <c r="AX63" s="415"/>
      <c r="AY63" s="415"/>
      <c r="AZ63" s="415"/>
      <c r="BA63" s="415"/>
      <c r="BB63" s="415"/>
      <c r="BC63" s="415"/>
      <c r="BD63" s="415"/>
      <c r="BE63" s="415"/>
      <c r="BF63" s="415"/>
      <c r="BG63" s="415"/>
      <c r="BH63" s="415"/>
      <c r="BI63" s="415"/>
      <c r="BJ63" s="415"/>
      <c r="BK63" s="415"/>
      <c r="BL63" s="415"/>
      <c r="BM63" s="415"/>
      <c r="BN63" s="415"/>
      <c r="BO63" s="415"/>
      <c r="BP63" s="415"/>
      <c r="BQ63" s="415"/>
      <c r="BR63" s="415"/>
      <c r="BS63" s="415"/>
      <c r="BT63" s="415"/>
      <c r="BU63" s="415"/>
      <c r="BV63" s="415"/>
      <c r="BW63" s="415"/>
      <c r="BX63" s="415"/>
      <c r="BY63" s="415"/>
      <c r="BZ63" s="415"/>
      <c r="CA63" s="415"/>
      <c r="CB63" s="415"/>
      <c r="CC63" s="415"/>
      <c r="CD63" s="415"/>
      <c r="CE63" s="415"/>
      <c r="CF63" s="415"/>
      <c r="CG63" s="415"/>
      <c r="CH63" s="415"/>
      <c r="CI63" s="415"/>
      <c r="CJ63" s="415"/>
      <c r="CK63" s="415"/>
      <c r="CL63" s="415"/>
      <c r="CM63" s="415"/>
      <c r="CN63" s="415"/>
      <c r="CO63" s="415"/>
      <c r="CP63" s="415"/>
      <c r="CQ63" s="415"/>
      <c r="CR63" s="415"/>
      <c r="CS63" s="415"/>
      <c r="CT63" s="415"/>
      <c r="CU63" s="415"/>
      <c r="CV63" s="415"/>
      <c r="CW63" s="415"/>
      <c r="CX63" s="415"/>
      <c r="CY63" s="415"/>
      <c r="CZ63" s="415"/>
      <c r="DA63" s="415"/>
      <c r="DB63" s="415"/>
      <c r="DC63" s="415"/>
      <c r="DD63" s="415"/>
      <c r="DE63" s="415"/>
      <c r="DF63" s="415"/>
      <c r="DG63" s="415"/>
      <c r="DH63" s="415"/>
      <c r="DI63" s="415"/>
      <c r="DJ63" s="415"/>
      <c r="DK63" s="415"/>
      <c r="DL63" s="415"/>
      <c r="DM63" s="415"/>
      <c r="DN63" s="415"/>
      <c r="DO63" s="415"/>
      <c r="DP63" s="415"/>
      <c r="DQ63" s="415"/>
      <c r="DR63" s="415"/>
      <c r="DS63" s="415"/>
      <c r="DT63" s="415"/>
      <c r="DU63" s="415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A18" sqref="A18:BK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296" t="s">
        <v>3</v>
      </c>
      <c r="B5" s="297"/>
      <c r="C5" s="297"/>
      <c r="D5" s="297"/>
      <c r="E5" s="297"/>
      <c r="F5" s="298"/>
      <c r="G5" s="296" t="s">
        <v>22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8"/>
      <c r="Z5" s="296" t="s">
        <v>59</v>
      </c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8"/>
      <c r="AM5" s="296" t="s">
        <v>60</v>
      </c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8"/>
      <c r="AZ5" s="296" t="s">
        <v>61</v>
      </c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6" t="s">
        <v>62</v>
      </c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8"/>
      <c r="BX5" s="313" t="s">
        <v>0</v>
      </c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324"/>
      <c r="DK5" s="324"/>
      <c r="DL5" s="324"/>
      <c r="DM5" s="324"/>
      <c r="DN5" s="324"/>
      <c r="DO5" s="324"/>
      <c r="DP5" s="324"/>
      <c r="DQ5" s="324"/>
      <c r="DR5" s="324"/>
      <c r="DS5" s="324"/>
      <c r="DT5" s="325"/>
    </row>
    <row r="6" spans="1:124" s="3" customFormat="1" ht="85.5" customHeight="1">
      <c r="A6" s="299"/>
      <c r="B6" s="300"/>
      <c r="C6" s="300"/>
      <c r="D6" s="300"/>
      <c r="E6" s="300"/>
      <c r="F6" s="301"/>
      <c r="G6" s="299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1"/>
      <c r="Z6" s="299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1"/>
      <c r="AM6" s="299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1"/>
      <c r="AZ6" s="299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299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1"/>
      <c r="BX6" s="316" t="s">
        <v>119</v>
      </c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8"/>
      <c r="CK6" s="316" t="s">
        <v>122</v>
      </c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8"/>
      <c r="CZ6" s="313" t="s">
        <v>19</v>
      </c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5"/>
    </row>
    <row r="7" spans="1:124" s="3" customFormat="1" ht="28.5" customHeight="1">
      <c r="A7" s="302"/>
      <c r="B7" s="303"/>
      <c r="C7" s="303"/>
      <c r="D7" s="303"/>
      <c r="E7" s="303"/>
      <c r="F7" s="304"/>
      <c r="G7" s="302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4"/>
      <c r="Z7" s="302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4"/>
      <c r="AM7" s="302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4"/>
      <c r="AZ7" s="302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2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4"/>
      <c r="BX7" s="319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1"/>
      <c r="CK7" s="319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1"/>
      <c r="CZ7" s="313" t="s">
        <v>2</v>
      </c>
      <c r="DA7" s="324"/>
      <c r="DB7" s="324"/>
      <c r="DC7" s="324"/>
      <c r="DD7" s="324"/>
      <c r="DE7" s="324"/>
      <c r="DF7" s="324"/>
      <c r="DG7" s="324"/>
      <c r="DH7" s="324"/>
      <c r="DI7" s="324"/>
      <c r="DJ7" s="325"/>
      <c r="DK7" s="313" t="s">
        <v>34</v>
      </c>
      <c r="DL7" s="324"/>
      <c r="DM7" s="324"/>
      <c r="DN7" s="324"/>
      <c r="DO7" s="324"/>
      <c r="DP7" s="324"/>
      <c r="DQ7" s="324"/>
      <c r="DR7" s="324"/>
      <c r="DS7" s="324"/>
      <c r="DT7" s="325"/>
    </row>
    <row r="8" spans="1:124" s="6" customFormat="1" ht="12.75">
      <c r="A8" s="326">
        <v>1</v>
      </c>
      <c r="B8" s="327"/>
      <c r="C8" s="327"/>
      <c r="D8" s="327"/>
      <c r="E8" s="327"/>
      <c r="F8" s="328"/>
      <c r="G8" s="326">
        <v>2</v>
      </c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8"/>
      <c r="Z8" s="326">
        <v>3</v>
      </c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8"/>
      <c r="AM8" s="326">
        <v>4</v>
      </c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8"/>
      <c r="AZ8" s="326">
        <v>5</v>
      </c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6">
        <v>6</v>
      </c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8"/>
      <c r="BX8" s="326">
        <v>7</v>
      </c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8"/>
      <c r="CK8" s="326">
        <v>8</v>
      </c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8"/>
      <c r="CZ8" s="326">
        <v>9</v>
      </c>
      <c r="DA8" s="327"/>
      <c r="DB8" s="327"/>
      <c r="DC8" s="327"/>
      <c r="DD8" s="327"/>
      <c r="DE8" s="327"/>
      <c r="DF8" s="327"/>
      <c r="DG8" s="327"/>
      <c r="DH8" s="327"/>
      <c r="DI8" s="327"/>
      <c r="DJ8" s="328"/>
      <c r="DK8" s="326">
        <v>10</v>
      </c>
      <c r="DL8" s="327"/>
      <c r="DM8" s="327"/>
      <c r="DN8" s="327"/>
      <c r="DO8" s="327"/>
      <c r="DP8" s="327"/>
      <c r="DQ8" s="327"/>
      <c r="DR8" s="327"/>
      <c r="DS8" s="327"/>
      <c r="DT8" s="328"/>
    </row>
    <row r="9" spans="1:124" s="5" customFormat="1" ht="52.5" customHeight="1">
      <c r="A9" s="331" t="s">
        <v>7</v>
      </c>
      <c r="B9" s="332"/>
      <c r="C9" s="332"/>
      <c r="D9" s="332"/>
      <c r="E9" s="332"/>
      <c r="F9" s="333"/>
      <c r="G9" s="334" t="s">
        <v>64</v>
      </c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6"/>
      <c r="Z9" s="370">
        <v>8</v>
      </c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2"/>
      <c r="AM9" s="370">
        <v>12</v>
      </c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2"/>
      <c r="AZ9" s="370">
        <v>1300</v>
      </c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0">
        <f>Z9*AM9*AZ9</f>
        <v>124800</v>
      </c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2"/>
      <c r="BX9" s="370">
        <f>BL9</f>
        <v>124800</v>
      </c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2"/>
      <c r="CK9" s="370"/>
      <c r="CL9" s="371"/>
      <c r="CM9" s="371"/>
      <c r="CN9" s="371"/>
      <c r="CO9" s="371"/>
      <c r="CP9" s="371"/>
      <c r="CQ9" s="371"/>
      <c r="CR9" s="371"/>
      <c r="CS9" s="371"/>
      <c r="CT9" s="371"/>
      <c r="CU9" s="371"/>
      <c r="CV9" s="371"/>
      <c r="CW9" s="371"/>
      <c r="CX9" s="371"/>
      <c r="CY9" s="372"/>
      <c r="CZ9" s="370"/>
      <c r="DA9" s="371"/>
      <c r="DB9" s="371"/>
      <c r="DC9" s="371"/>
      <c r="DD9" s="371"/>
      <c r="DE9" s="371"/>
      <c r="DF9" s="371"/>
      <c r="DG9" s="371"/>
      <c r="DH9" s="371"/>
      <c r="DI9" s="371"/>
      <c r="DJ9" s="372"/>
      <c r="DK9" s="370"/>
      <c r="DL9" s="371"/>
      <c r="DM9" s="371"/>
      <c r="DN9" s="371"/>
      <c r="DO9" s="371"/>
      <c r="DP9" s="371"/>
      <c r="DQ9" s="371"/>
      <c r="DR9" s="371"/>
      <c r="DS9" s="371"/>
      <c r="DT9" s="372"/>
    </row>
    <row r="10" spans="1:124" s="5" customFormat="1" ht="91.5" customHeight="1">
      <c r="A10" s="331" t="s">
        <v>8</v>
      </c>
      <c r="B10" s="332"/>
      <c r="C10" s="332"/>
      <c r="D10" s="332"/>
      <c r="E10" s="332"/>
      <c r="F10" s="333"/>
      <c r="G10" s="334" t="s">
        <v>63</v>
      </c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6"/>
      <c r="Z10" s="370">
        <v>3</v>
      </c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2"/>
      <c r="AM10" s="370">
        <v>12</v>
      </c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2"/>
      <c r="AZ10" s="370">
        <v>150</v>
      </c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0">
        <f>Z10*AM10*AZ10</f>
        <v>5400</v>
      </c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2"/>
      <c r="BX10" s="370">
        <f aca="true" t="shared" si="0" ref="BX10:BX17">BL10</f>
        <v>5400</v>
      </c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2"/>
      <c r="CK10" s="370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2"/>
      <c r="CZ10" s="370"/>
      <c r="DA10" s="371"/>
      <c r="DB10" s="371"/>
      <c r="DC10" s="371"/>
      <c r="DD10" s="371"/>
      <c r="DE10" s="371"/>
      <c r="DF10" s="371"/>
      <c r="DG10" s="371"/>
      <c r="DH10" s="371"/>
      <c r="DI10" s="371"/>
      <c r="DJ10" s="372"/>
      <c r="DK10" s="370"/>
      <c r="DL10" s="371"/>
      <c r="DM10" s="371"/>
      <c r="DN10" s="371"/>
      <c r="DO10" s="371"/>
      <c r="DP10" s="371"/>
      <c r="DQ10" s="371"/>
      <c r="DR10" s="371"/>
      <c r="DS10" s="371"/>
      <c r="DT10" s="372"/>
    </row>
    <row r="11" spans="1:124" s="5" customFormat="1" ht="26.25" customHeight="1" hidden="1">
      <c r="A11" s="331" t="s">
        <v>9</v>
      </c>
      <c r="B11" s="332"/>
      <c r="C11" s="332"/>
      <c r="D11" s="332"/>
      <c r="E11" s="332"/>
      <c r="F11" s="333"/>
      <c r="G11" s="334" t="s">
        <v>65</v>
      </c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6"/>
      <c r="Z11" s="370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2"/>
      <c r="AM11" s="370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2"/>
      <c r="AZ11" s="370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0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2"/>
      <c r="BX11" s="370">
        <f t="shared" si="0"/>
        <v>0</v>
      </c>
      <c r="BY11" s="371"/>
      <c r="BZ11" s="371"/>
      <c r="CA11" s="371"/>
      <c r="CB11" s="371"/>
      <c r="CC11" s="371"/>
      <c r="CD11" s="371"/>
      <c r="CE11" s="371"/>
      <c r="CF11" s="371"/>
      <c r="CG11" s="371"/>
      <c r="CH11" s="371"/>
      <c r="CI11" s="371"/>
      <c r="CJ11" s="372"/>
      <c r="CK11" s="370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/>
      <c r="CX11" s="371"/>
      <c r="CY11" s="372"/>
      <c r="CZ11" s="370"/>
      <c r="DA11" s="371"/>
      <c r="DB11" s="371"/>
      <c r="DC11" s="371"/>
      <c r="DD11" s="371"/>
      <c r="DE11" s="371"/>
      <c r="DF11" s="371"/>
      <c r="DG11" s="371"/>
      <c r="DH11" s="371"/>
      <c r="DI11" s="371"/>
      <c r="DJ11" s="372"/>
      <c r="DK11" s="370"/>
      <c r="DL11" s="371"/>
      <c r="DM11" s="371"/>
      <c r="DN11" s="371"/>
      <c r="DO11" s="371"/>
      <c r="DP11" s="371"/>
      <c r="DQ11" s="371"/>
      <c r="DR11" s="371"/>
      <c r="DS11" s="371"/>
      <c r="DT11" s="372"/>
    </row>
    <row r="12" spans="1:124" s="5" customFormat="1" ht="78.75" customHeight="1" hidden="1">
      <c r="A12" s="331" t="s">
        <v>10</v>
      </c>
      <c r="B12" s="332"/>
      <c r="C12" s="332"/>
      <c r="D12" s="332"/>
      <c r="E12" s="332"/>
      <c r="F12" s="333"/>
      <c r="G12" s="334" t="s">
        <v>66</v>
      </c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6"/>
      <c r="Z12" s="370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2"/>
      <c r="AM12" s="370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2"/>
      <c r="AZ12" s="370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0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2"/>
      <c r="BX12" s="370">
        <f t="shared" si="0"/>
        <v>0</v>
      </c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2"/>
      <c r="CK12" s="370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2"/>
      <c r="CZ12" s="370"/>
      <c r="DA12" s="371"/>
      <c r="DB12" s="371"/>
      <c r="DC12" s="371"/>
      <c r="DD12" s="371"/>
      <c r="DE12" s="371"/>
      <c r="DF12" s="371"/>
      <c r="DG12" s="371"/>
      <c r="DH12" s="371"/>
      <c r="DI12" s="371"/>
      <c r="DJ12" s="372"/>
      <c r="DK12" s="370"/>
      <c r="DL12" s="371"/>
      <c r="DM12" s="371"/>
      <c r="DN12" s="371"/>
      <c r="DO12" s="371"/>
      <c r="DP12" s="371"/>
      <c r="DQ12" s="371"/>
      <c r="DR12" s="371"/>
      <c r="DS12" s="371"/>
      <c r="DT12" s="372"/>
    </row>
    <row r="13" spans="1:124" s="5" customFormat="1" ht="80.25" customHeight="1" hidden="1">
      <c r="A13" s="331" t="s">
        <v>11</v>
      </c>
      <c r="B13" s="332"/>
      <c r="C13" s="332"/>
      <c r="D13" s="332"/>
      <c r="E13" s="332"/>
      <c r="F13" s="333"/>
      <c r="G13" s="334" t="s">
        <v>67</v>
      </c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6"/>
      <c r="Z13" s="370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2"/>
      <c r="AM13" s="370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2"/>
      <c r="AZ13" s="370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0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2"/>
      <c r="BX13" s="370">
        <f t="shared" si="0"/>
        <v>0</v>
      </c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2"/>
      <c r="CK13" s="370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2"/>
      <c r="CZ13" s="370"/>
      <c r="DA13" s="371"/>
      <c r="DB13" s="371"/>
      <c r="DC13" s="371"/>
      <c r="DD13" s="371"/>
      <c r="DE13" s="371"/>
      <c r="DF13" s="371"/>
      <c r="DG13" s="371"/>
      <c r="DH13" s="371"/>
      <c r="DI13" s="371"/>
      <c r="DJ13" s="372"/>
      <c r="DK13" s="370"/>
      <c r="DL13" s="371"/>
      <c r="DM13" s="371"/>
      <c r="DN13" s="371"/>
      <c r="DO13" s="371"/>
      <c r="DP13" s="371"/>
      <c r="DQ13" s="371"/>
      <c r="DR13" s="371"/>
      <c r="DS13" s="371"/>
      <c r="DT13" s="372"/>
    </row>
    <row r="14" spans="1:124" s="5" customFormat="1" ht="52.5" customHeight="1" hidden="1">
      <c r="A14" s="331" t="s">
        <v>14</v>
      </c>
      <c r="B14" s="332"/>
      <c r="C14" s="332"/>
      <c r="D14" s="332"/>
      <c r="E14" s="332"/>
      <c r="F14" s="333"/>
      <c r="G14" s="334" t="s">
        <v>68</v>
      </c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6"/>
      <c r="Z14" s="370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2"/>
      <c r="AM14" s="370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2"/>
      <c r="AZ14" s="370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0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2"/>
      <c r="BX14" s="370">
        <f t="shared" si="0"/>
        <v>0</v>
      </c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2"/>
      <c r="CK14" s="370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2"/>
      <c r="CZ14" s="370"/>
      <c r="DA14" s="371"/>
      <c r="DB14" s="371"/>
      <c r="DC14" s="371"/>
      <c r="DD14" s="371"/>
      <c r="DE14" s="371"/>
      <c r="DF14" s="371"/>
      <c r="DG14" s="371"/>
      <c r="DH14" s="371"/>
      <c r="DI14" s="371"/>
      <c r="DJ14" s="372"/>
      <c r="DK14" s="370"/>
      <c r="DL14" s="371"/>
      <c r="DM14" s="371"/>
      <c r="DN14" s="371"/>
      <c r="DO14" s="371"/>
      <c r="DP14" s="371"/>
      <c r="DQ14" s="371"/>
      <c r="DR14" s="371"/>
      <c r="DS14" s="371"/>
      <c r="DT14" s="372"/>
    </row>
    <row r="15" spans="1:124" s="5" customFormat="1" ht="26.25" customHeight="1">
      <c r="A15" s="331" t="s">
        <v>9</v>
      </c>
      <c r="B15" s="332"/>
      <c r="C15" s="332"/>
      <c r="D15" s="332"/>
      <c r="E15" s="332"/>
      <c r="F15" s="333"/>
      <c r="G15" s="334" t="s">
        <v>182</v>
      </c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6"/>
      <c r="Z15" s="370">
        <v>3</v>
      </c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2"/>
      <c r="AM15" s="370">
        <v>12</v>
      </c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2"/>
      <c r="AZ15" s="370">
        <v>1800</v>
      </c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0">
        <f>Z15*AM15*AZ15</f>
        <v>64800</v>
      </c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2"/>
      <c r="BX15" s="370">
        <f t="shared" si="0"/>
        <v>64800</v>
      </c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2"/>
      <c r="CK15" s="370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2"/>
      <c r="CZ15" s="370"/>
      <c r="DA15" s="371"/>
      <c r="DB15" s="371"/>
      <c r="DC15" s="371"/>
      <c r="DD15" s="371"/>
      <c r="DE15" s="371"/>
      <c r="DF15" s="371"/>
      <c r="DG15" s="371"/>
      <c r="DH15" s="371"/>
      <c r="DI15" s="371"/>
      <c r="DJ15" s="372"/>
      <c r="DK15" s="370"/>
      <c r="DL15" s="371"/>
      <c r="DM15" s="371"/>
      <c r="DN15" s="371"/>
      <c r="DO15" s="371"/>
      <c r="DP15" s="371"/>
      <c r="DQ15" s="371"/>
      <c r="DR15" s="371"/>
      <c r="DS15" s="371"/>
      <c r="DT15" s="372"/>
    </row>
    <row r="16" spans="1:124" s="5" customFormat="1" ht="66.75" customHeight="1" hidden="1">
      <c r="A16" s="331" t="s">
        <v>10</v>
      </c>
      <c r="B16" s="332"/>
      <c r="C16" s="332"/>
      <c r="D16" s="332"/>
      <c r="E16" s="332"/>
      <c r="F16" s="333"/>
      <c r="G16" s="334" t="s">
        <v>71</v>
      </c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6"/>
      <c r="Z16" s="370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2"/>
      <c r="AM16" s="370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2"/>
      <c r="AZ16" s="370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0">
        <f>Z16*AM16*AZ16</f>
        <v>0</v>
      </c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2"/>
      <c r="BX16" s="370">
        <f t="shared" si="0"/>
        <v>0</v>
      </c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2"/>
      <c r="CK16" s="370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2"/>
      <c r="CZ16" s="370"/>
      <c r="DA16" s="371"/>
      <c r="DB16" s="371"/>
      <c r="DC16" s="371"/>
      <c r="DD16" s="371"/>
      <c r="DE16" s="371"/>
      <c r="DF16" s="371"/>
      <c r="DG16" s="371"/>
      <c r="DH16" s="371"/>
      <c r="DI16" s="371"/>
      <c r="DJ16" s="372"/>
      <c r="DK16" s="370"/>
      <c r="DL16" s="371"/>
      <c r="DM16" s="371"/>
      <c r="DN16" s="371"/>
      <c r="DO16" s="371"/>
      <c r="DP16" s="371"/>
      <c r="DQ16" s="371"/>
      <c r="DR16" s="371"/>
      <c r="DS16" s="371"/>
      <c r="DT16" s="372"/>
    </row>
    <row r="17" spans="1:124" s="5" customFormat="1" ht="39" customHeight="1">
      <c r="A17" s="349" t="s">
        <v>10</v>
      </c>
      <c r="B17" s="350"/>
      <c r="C17" s="350"/>
      <c r="D17" s="350"/>
      <c r="E17" s="350"/>
      <c r="F17" s="351"/>
      <c r="G17" s="334" t="s">
        <v>201</v>
      </c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6"/>
      <c r="Z17" s="370">
        <v>1</v>
      </c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2"/>
      <c r="AM17" s="370">
        <v>1</v>
      </c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2"/>
      <c r="AZ17" s="370">
        <f>5000-3278.91</f>
        <v>1721.0900000000001</v>
      </c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0">
        <f>Z17*AM17*AZ17</f>
        <v>1721.0900000000001</v>
      </c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2"/>
      <c r="BX17" s="370">
        <f t="shared" si="0"/>
        <v>1721.0900000000001</v>
      </c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2"/>
      <c r="CK17" s="370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2"/>
      <c r="CZ17" s="370"/>
      <c r="DA17" s="371"/>
      <c r="DB17" s="371"/>
      <c r="DC17" s="371"/>
      <c r="DD17" s="371"/>
      <c r="DE17" s="371"/>
      <c r="DF17" s="371"/>
      <c r="DG17" s="371"/>
      <c r="DH17" s="371"/>
      <c r="DI17" s="371"/>
      <c r="DJ17" s="372"/>
      <c r="DK17" s="370"/>
      <c r="DL17" s="371"/>
      <c r="DM17" s="371"/>
      <c r="DN17" s="371"/>
      <c r="DO17" s="371"/>
      <c r="DP17" s="371"/>
      <c r="DQ17" s="371"/>
      <c r="DR17" s="371"/>
      <c r="DS17" s="371"/>
      <c r="DT17" s="372"/>
    </row>
    <row r="18" spans="1:124" s="5" customFormat="1" ht="16.5" customHeight="1">
      <c r="A18" s="461" t="s">
        <v>18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2"/>
      <c r="BI18" s="462"/>
      <c r="BJ18" s="462"/>
      <c r="BK18" s="463"/>
      <c r="BL18" s="430">
        <f>BL9+BL10+BL15+BL17</f>
        <v>196721.09</v>
      </c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2"/>
      <c r="BX18" s="430">
        <f>BX9+BX10+BX15+BX17</f>
        <v>196721.09</v>
      </c>
      <c r="BY18" s="431"/>
      <c r="BZ18" s="431"/>
      <c r="CA18" s="431"/>
      <c r="CB18" s="431"/>
      <c r="CC18" s="431"/>
      <c r="CD18" s="431"/>
      <c r="CE18" s="431"/>
      <c r="CF18" s="431"/>
      <c r="CG18" s="431"/>
      <c r="CH18" s="431"/>
      <c r="CI18" s="431"/>
      <c r="CJ18" s="432"/>
      <c r="CK18" s="430"/>
      <c r="CL18" s="431"/>
      <c r="CM18" s="431"/>
      <c r="CN18" s="431"/>
      <c r="CO18" s="431"/>
      <c r="CP18" s="431"/>
      <c r="CQ18" s="431"/>
      <c r="CR18" s="431"/>
      <c r="CS18" s="431"/>
      <c r="CT18" s="431"/>
      <c r="CU18" s="431"/>
      <c r="CV18" s="431"/>
      <c r="CW18" s="431"/>
      <c r="CX18" s="431"/>
      <c r="CY18" s="432"/>
      <c r="CZ18" s="430"/>
      <c r="DA18" s="431"/>
      <c r="DB18" s="431"/>
      <c r="DC18" s="431"/>
      <c r="DD18" s="431"/>
      <c r="DE18" s="431"/>
      <c r="DF18" s="431"/>
      <c r="DG18" s="431"/>
      <c r="DH18" s="431"/>
      <c r="DI18" s="431"/>
      <c r="DJ18" s="432"/>
      <c r="DK18" s="430"/>
      <c r="DL18" s="431"/>
      <c r="DM18" s="431"/>
      <c r="DN18" s="431"/>
      <c r="DO18" s="431"/>
      <c r="DP18" s="431"/>
      <c r="DQ18" s="431"/>
      <c r="DR18" s="431"/>
      <c r="DS18" s="431"/>
      <c r="DT18" s="432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A17" sqref="A17:IV19"/>
    </sheetView>
  </sheetViews>
  <sheetFormatPr defaultColWidth="0.875" defaultRowHeight="12.75"/>
  <cols>
    <col min="1" max="1" width="10.125" style="13" customWidth="1"/>
    <col min="2" max="2" width="23.375" style="13" customWidth="1"/>
    <col min="3" max="3" width="14.00390625" style="13" customWidth="1"/>
    <col min="4" max="4" width="13.875" style="13" customWidth="1"/>
    <col min="5" max="5" width="11.875" style="13" customWidth="1"/>
    <col min="6" max="6" width="9.875" style="13" customWidth="1"/>
    <col min="7" max="7" width="13.125" style="13" customWidth="1"/>
    <col min="8" max="8" width="12.625" style="13" customWidth="1"/>
    <col min="9" max="16384" width="0.875" style="13" customWidth="1"/>
  </cols>
  <sheetData>
    <row r="1" ht="3" customHeight="1"/>
    <row r="2" ht="15">
      <c r="A2" s="13" t="s">
        <v>72</v>
      </c>
    </row>
    <row r="3" ht="12.75" customHeight="1"/>
    <row r="4" spans="1:44" s="14" customFormat="1" ht="11.25" customHeight="1">
      <c r="A4" s="464" t="s">
        <v>3</v>
      </c>
      <c r="B4" s="473"/>
      <c r="C4" s="464" t="s">
        <v>173</v>
      </c>
      <c r="D4" s="464" t="s">
        <v>73</v>
      </c>
      <c r="E4" s="464" t="s">
        <v>74</v>
      </c>
      <c r="F4" s="464" t="s">
        <v>75</v>
      </c>
      <c r="G4" s="464" t="s">
        <v>174</v>
      </c>
      <c r="H4" s="479" t="s">
        <v>0</v>
      </c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24"/>
    </row>
    <row r="5" spans="1:44" s="14" customFormat="1" ht="84" customHeight="1">
      <c r="A5" s="465"/>
      <c r="B5" s="474"/>
      <c r="C5" s="465"/>
      <c r="D5" s="465"/>
      <c r="E5" s="465"/>
      <c r="F5" s="465"/>
      <c r="G5" s="465"/>
      <c r="H5" s="465" t="s">
        <v>118</v>
      </c>
      <c r="I5" s="465" t="s">
        <v>122</v>
      </c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4"/>
      <c r="X5" s="466" t="s">
        <v>19</v>
      </c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75"/>
    </row>
    <row r="6" spans="1:44" s="14" customFormat="1" ht="26.25" customHeight="1">
      <c r="A6" s="466"/>
      <c r="B6" s="475"/>
      <c r="C6" s="466"/>
      <c r="D6" s="466"/>
      <c r="E6" s="466"/>
      <c r="F6" s="466"/>
      <c r="G6" s="466"/>
      <c r="H6" s="211"/>
      <c r="I6" s="211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3"/>
      <c r="X6" s="479" t="s">
        <v>2</v>
      </c>
      <c r="Y6" s="480"/>
      <c r="Z6" s="480"/>
      <c r="AA6" s="480"/>
      <c r="AB6" s="480"/>
      <c r="AC6" s="480"/>
      <c r="AD6" s="480"/>
      <c r="AE6" s="480"/>
      <c r="AF6" s="480"/>
      <c r="AG6" s="480"/>
      <c r="AH6" s="481"/>
      <c r="AI6" s="479" t="s">
        <v>20</v>
      </c>
      <c r="AJ6" s="480"/>
      <c r="AK6" s="480"/>
      <c r="AL6" s="480"/>
      <c r="AM6" s="480"/>
      <c r="AN6" s="480"/>
      <c r="AO6" s="480"/>
      <c r="AP6" s="480"/>
      <c r="AQ6" s="480"/>
      <c r="AR6" s="481"/>
    </row>
    <row r="7" spans="1:44" s="17" customFormat="1" ht="12.75">
      <c r="A7" s="15">
        <v>1</v>
      </c>
      <c r="B7" s="16"/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476">
        <v>9</v>
      </c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8"/>
      <c r="X7" s="476">
        <v>10</v>
      </c>
      <c r="Y7" s="477"/>
      <c r="Z7" s="477"/>
      <c r="AA7" s="477"/>
      <c r="AB7" s="477"/>
      <c r="AC7" s="477"/>
      <c r="AD7" s="477"/>
      <c r="AE7" s="477"/>
      <c r="AF7" s="477"/>
      <c r="AG7" s="477"/>
      <c r="AH7" s="478"/>
      <c r="AI7" s="476">
        <v>11</v>
      </c>
      <c r="AJ7" s="477"/>
      <c r="AK7" s="477"/>
      <c r="AL7" s="477"/>
      <c r="AM7" s="477"/>
      <c r="AN7" s="477"/>
      <c r="AO7" s="477"/>
      <c r="AP7" s="477"/>
      <c r="AQ7" s="477"/>
      <c r="AR7" s="478"/>
    </row>
    <row r="8" spans="1:44" s="18" customFormat="1" ht="25.5">
      <c r="A8" s="9">
        <v>1</v>
      </c>
      <c r="B8" s="9" t="s">
        <v>203</v>
      </c>
      <c r="C8" s="10">
        <v>244</v>
      </c>
      <c r="D8" s="10" t="s">
        <v>202</v>
      </c>
      <c r="E8" s="11">
        <f>6895+952</f>
        <v>7847</v>
      </c>
      <c r="F8" s="12">
        <v>105</v>
      </c>
      <c r="G8" s="12">
        <f aca="true" t="shared" si="0" ref="G8:G14">E8*F8</f>
        <v>823935</v>
      </c>
      <c r="H8" s="73">
        <f aca="true" t="shared" si="1" ref="H8:H14">G8</f>
        <v>823935</v>
      </c>
      <c r="I8" s="264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6"/>
      <c r="X8" s="264"/>
      <c r="Y8" s="265"/>
      <c r="Z8" s="265"/>
      <c r="AA8" s="265"/>
      <c r="AB8" s="265"/>
      <c r="AC8" s="265"/>
      <c r="AD8" s="265"/>
      <c r="AE8" s="265"/>
      <c r="AF8" s="265"/>
      <c r="AG8" s="265"/>
      <c r="AH8" s="266"/>
      <c r="AI8" s="264"/>
      <c r="AJ8" s="265"/>
      <c r="AK8" s="265"/>
      <c r="AL8" s="265"/>
      <c r="AM8" s="265"/>
      <c r="AN8" s="265"/>
      <c r="AO8" s="265"/>
      <c r="AP8" s="265"/>
      <c r="AQ8" s="265"/>
      <c r="AR8" s="266"/>
    </row>
    <row r="9" spans="1:44" s="18" customFormat="1" ht="25.5">
      <c r="A9" s="9">
        <v>2</v>
      </c>
      <c r="B9" s="9" t="s">
        <v>204</v>
      </c>
      <c r="C9" s="10">
        <v>244</v>
      </c>
      <c r="D9" s="10" t="s">
        <v>202</v>
      </c>
      <c r="E9" s="11">
        <v>1</v>
      </c>
      <c r="F9" s="12">
        <f>30.04+10</f>
        <v>40.04</v>
      </c>
      <c r="G9" s="12">
        <f t="shared" si="0"/>
        <v>40.04</v>
      </c>
      <c r="H9" s="73">
        <f t="shared" si="1"/>
        <v>40.04</v>
      </c>
      <c r="I9" s="264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6"/>
      <c r="X9" s="264"/>
      <c r="Y9" s="265"/>
      <c r="Z9" s="265"/>
      <c r="AA9" s="265"/>
      <c r="AB9" s="265"/>
      <c r="AC9" s="265"/>
      <c r="AD9" s="265"/>
      <c r="AE9" s="265"/>
      <c r="AF9" s="265"/>
      <c r="AG9" s="265"/>
      <c r="AH9" s="266"/>
      <c r="AI9" s="264"/>
      <c r="AJ9" s="265"/>
      <c r="AK9" s="265"/>
      <c r="AL9" s="265"/>
      <c r="AM9" s="265"/>
      <c r="AN9" s="265"/>
      <c r="AO9" s="265"/>
      <c r="AP9" s="265"/>
      <c r="AQ9" s="265"/>
      <c r="AR9" s="266"/>
    </row>
    <row r="10" spans="1:44" s="18" customFormat="1" ht="25.5">
      <c r="A10" s="9">
        <v>3</v>
      </c>
      <c r="B10" s="9" t="s">
        <v>204</v>
      </c>
      <c r="C10" s="10">
        <v>244</v>
      </c>
      <c r="D10" s="10" t="s">
        <v>202</v>
      </c>
      <c r="E10" s="11">
        <f>32341+1</f>
        <v>32342</v>
      </c>
      <c r="F10" s="12">
        <v>30</v>
      </c>
      <c r="G10" s="12">
        <f t="shared" si="0"/>
        <v>970260</v>
      </c>
      <c r="H10" s="73">
        <f>G10-X10</f>
        <v>962274.96</v>
      </c>
      <c r="I10" s="264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6"/>
      <c r="X10" s="264">
        <v>7985.04</v>
      </c>
      <c r="Y10" s="265"/>
      <c r="Z10" s="265"/>
      <c r="AA10" s="265"/>
      <c r="AB10" s="265"/>
      <c r="AC10" s="265"/>
      <c r="AD10" s="265"/>
      <c r="AE10" s="265"/>
      <c r="AF10" s="265"/>
      <c r="AG10" s="265"/>
      <c r="AH10" s="266"/>
      <c r="AI10" s="264"/>
      <c r="AJ10" s="265"/>
      <c r="AK10" s="265"/>
      <c r="AL10" s="265"/>
      <c r="AM10" s="265"/>
      <c r="AN10" s="265"/>
      <c r="AO10" s="265"/>
      <c r="AP10" s="265"/>
      <c r="AQ10" s="265"/>
      <c r="AR10" s="266"/>
    </row>
    <row r="11" spans="1:44" s="18" customFormat="1" ht="25.5">
      <c r="A11" s="9">
        <v>4</v>
      </c>
      <c r="B11" s="9" t="s">
        <v>205</v>
      </c>
      <c r="C11" s="10">
        <v>244</v>
      </c>
      <c r="D11" s="10" t="s">
        <v>202</v>
      </c>
      <c r="E11" s="11">
        <v>400</v>
      </c>
      <c r="F11" s="12">
        <v>840</v>
      </c>
      <c r="G11" s="12">
        <f t="shared" si="0"/>
        <v>336000</v>
      </c>
      <c r="H11" s="73">
        <f t="shared" si="1"/>
        <v>336000</v>
      </c>
      <c r="I11" s="264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6"/>
      <c r="X11" s="264"/>
      <c r="Y11" s="265"/>
      <c r="Z11" s="265"/>
      <c r="AA11" s="265"/>
      <c r="AB11" s="265"/>
      <c r="AC11" s="265"/>
      <c r="AD11" s="265"/>
      <c r="AE11" s="265"/>
      <c r="AF11" s="265"/>
      <c r="AG11" s="265"/>
      <c r="AH11" s="266"/>
      <c r="AI11" s="264"/>
      <c r="AJ11" s="265"/>
      <c r="AK11" s="265"/>
      <c r="AL11" s="265"/>
      <c r="AM11" s="265"/>
      <c r="AN11" s="265"/>
      <c r="AO11" s="265"/>
      <c r="AP11" s="265"/>
      <c r="AQ11" s="265"/>
      <c r="AR11" s="266"/>
    </row>
    <row r="12" spans="1:44" s="18" customFormat="1" ht="38.25">
      <c r="A12" s="19" t="s">
        <v>11</v>
      </c>
      <c r="B12" s="9" t="s">
        <v>206</v>
      </c>
      <c r="C12" s="10">
        <v>247</v>
      </c>
      <c r="D12" s="10" t="s">
        <v>207</v>
      </c>
      <c r="E12" s="11">
        <v>325000</v>
      </c>
      <c r="F12" s="12">
        <v>12</v>
      </c>
      <c r="G12" s="36">
        <f t="shared" si="0"/>
        <v>3900000</v>
      </c>
      <c r="H12" s="73">
        <f t="shared" si="1"/>
        <v>3900000</v>
      </c>
      <c r="I12" s="264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6"/>
      <c r="X12" s="264"/>
      <c r="Y12" s="265"/>
      <c r="Z12" s="265"/>
      <c r="AA12" s="265"/>
      <c r="AB12" s="265"/>
      <c r="AC12" s="265"/>
      <c r="AD12" s="265"/>
      <c r="AE12" s="265"/>
      <c r="AF12" s="265"/>
      <c r="AG12" s="265"/>
      <c r="AH12" s="266"/>
      <c r="AI12" s="264"/>
      <c r="AJ12" s="265"/>
      <c r="AK12" s="265"/>
      <c r="AL12" s="265"/>
      <c r="AM12" s="265"/>
      <c r="AN12" s="265"/>
      <c r="AO12" s="265"/>
      <c r="AP12" s="265"/>
      <c r="AQ12" s="265"/>
      <c r="AR12" s="266"/>
    </row>
    <row r="13" spans="1:44" s="18" customFormat="1" ht="38.25">
      <c r="A13" s="19" t="s">
        <v>14</v>
      </c>
      <c r="B13" s="9" t="s">
        <v>208</v>
      </c>
      <c r="C13" s="10">
        <v>247</v>
      </c>
      <c r="D13" s="10" t="s">
        <v>209</v>
      </c>
      <c r="E13" s="11">
        <v>1802.5</v>
      </c>
      <c r="F13" s="12">
        <v>1600</v>
      </c>
      <c r="G13" s="36">
        <f t="shared" si="0"/>
        <v>2884000</v>
      </c>
      <c r="H13" s="73">
        <f t="shared" si="1"/>
        <v>2884000</v>
      </c>
      <c r="I13" s="264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6"/>
      <c r="X13" s="264"/>
      <c r="Y13" s="265"/>
      <c r="Z13" s="265"/>
      <c r="AA13" s="265"/>
      <c r="AB13" s="265"/>
      <c r="AC13" s="265"/>
      <c r="AD13" s="265"/>
      <c r="AE13" s="265"/>
      <c r="AF13" s="265"/>
      <c r="AG13" s="265"/>
      <c r="AH13" s="266"/>
      <c r="AI13" s="264"/>
      <c r="AJ13" s="265"/>
      <c r="AK13" s="265"/>
      <c r="AL13" s="265"/>
      <c r="AM13" s="265"/>
      <c r="AN13" s="265"/>
      <c r="AO13" s="265"/>
      <c r="AP13" s="265"/>
      <c r="AQ13" s="265"/>
      <c r="AR13" s="266"/>
    </row>
    <row r="14" spans="1:44" s="18" customFormat="1" ht="38.25">
      <c r="A14" s="19" t="s">
        <v>69</v>
      </c>
      <c r="B14" s="9" t="s">
        <v>210</v>
      </c>
      <c r="C14" s="10">
        <v>247</v>
      </c>
      <c r="D14" s="10" t="s">
        <v>211</v>
      </c>
      <c r="E14" s="11">
        <v>3062.5</v>
      </c>
      <c r="F14" s="12">
        <v>60</v>
      </c>
      <c r="G14" s="36">
        <f t="shared" si="0"/>
        <v>183750</v>
      </c>
      <c r="H14" s="73">
        <f t="shared" si="1"/>
        <v>183750</v>
      </c>
      <c r="I14" s="264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6"/>
      <c r="X14" s="264"/>
      <c r="Y14" s="265"/>
      <c r="Z14" s="265"/>
      <c r="AA14" s="265"/>
      <c r="AB14" s="265"/>
      <c r="AC14" s="265"/>
      <c r="AD14" s="265"/>
      <c r="AE14" s="265"/>
      <c r="AF14" s="265"/>
      <c r="AG14" s="265"/>
      <c r="AH14" s="266"/>
      <c r="AI14" s="264"/>
      <c r="AJ14" s="265"/>
      <c r="AK14" s="265"/>
      <c r="AL14" s="265"/>
      <c r="AM14" s="265"/>
      <c r="AN14" s="265"/>
      <c r="AO14" s="265"/>
      <c r="AP14" s="265"/>
      <c r="AQ14" s="265"/>
      <c r="AR14" s="266"/>
    </row>
    <row r="15" spans="1:44" s="65" customFormat="1" ht="16.5" customHeight="1">
      <c r="A15" s="471" t="s">
        <v>18</v>
      </c>
      <c r="B15" s="472"/>
      <c r="C15" s="472"/>
      <c r="D15" s="472"/>
      <c r="E15" s="472"/>
      <c r="F15" s="472"/>
      <c r="G15" s="75">
        <f>G8+G9+G10+G11+G12+G13+G14</f>
        <v>9097985.04</v>
      </c>
      <c r="H15" s="68">
        <f>H8+H9+H10+H11+H12+H13+H14</f>
        <v>9090000</v>
      </c>
      <c r="I15" s="467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9"/>
      <c r="X15" s="470">
        <f>X10</f>
        <v>7985.04</v>
      </c>
      <c r="Y15" s="468"/>
      <c r="Z15" s="468"/>
      <c r="AA15" s="468"/>
      <c r="AB15" s="468"/>
      <c r="AC15" s="468"/>
      <c r="AD15" s="468"/>
      <c r="AE15" s="468"/>
      <c r="AF15" s="468"/>
      <c r="AG15" s="468"/>
      <c r="AH15" s="469"/>
      <c r="AI15" s="467"/>
      <c r="AJ15" s="468"/>
      <c r="AK15" s="468"/>
      <c r="AL15" s="468"/>
      <c r="AM15" s="468"/>
      <c r="AN15" s="468"/>
      <c r="AO15" s="468"/>
      <c r="AP15" s="468"/>
      <c r="AQ15" s="468"/>
      <c r="AR15" s="469"/>
    </row>
  </sheetData>
  <sheetProtection/>
  <mergeCells count="41"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2023-12-11T08:09:54Z</cp:lastPrinted>
  <dcterms:created xsi:type="dcterms:W3CDTF">2010-11-26T07:12:57Z</dcterms:created>
  <dcterms:modified xsi:type="dcterms:W3CDTF">2023-12-11T08:11:02Z</dcterms:modified>
  <cp:category/>
  <cp:version/>
  <cp:contentType/>
  <cp:contentStatus/>
</cp:coreProperties>
</file>